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Z:\ATC WSPÓLNE\I N W E S T Y C J E\JERZMANOWSKA\Dane\Roltec\Dofinansowanie inwestycji_Przetarg GW\PFU\240521_Załaczniki do PFU\"/>
    </mc:Choice>
  </mc:AlternateContent>
  <xr:revisionPtr revIDLastSave="0" documentId="13_ncr:1_{B9A73115-8ECA-4928-88EB-D724A6B2861D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WWT NEW R02" sheetId="3" r:id="rId1"/>
    <sheet name="Podsumowani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4" l="1"/>
  <c r="K9" i="4"/>
  <c r="J10" i="4"/>
  <c r="K10" i="4"/>
  <c r="J11" i="4"/>
  <c r="K11" i="4"/>
  <c r="I10" i="4"/>
  <c r="I11" i="4"/>
  <c r="I9" i="4"/>
  <c r="D12" i="4"/>
  <c r="E12" i="4"/>
  <c r="AH23" i="3"/>
  <c r="AL23" i="3"/>
  <c r="E14" i="4"/>
  <c r="E13" i="4"/>
  <c r="J6" i="4"/>
  <c r="K6" i="4"/>
  <c r="J7" i="4"/>
  <c r="K7" i="4"/>
  <c r="J8" i="4"/>
  <c r="K8" i="4"/>
  <c r="I7" i="4"/>
  <c r="I8" i="4"/>
  <c r="I6" i="4"/>
  <c r="J4" i="4"/>
  <c r="K4" i="4"/>
  <c r="J5" i="4"/>
  <c r="K5" i="4"/>
  <c r="K3" i="4"/>
  <c r="J3" i="4"/>
  <c r="I5" i="4"/>
  <c r="I4" i="4"/>
  <c r="I3" i="4"/>
  <c r="E6" i="4"/>
  <c r="E3" i="4"/>
  <c r="D6" i="4"/>
  <c r="D3" i="4"/>
  <c r="W11" i="3"/>
  <c r="W10" i="3"/>
  <c r="H17" i="4"/>
  <c r="G3" i="4" l="1"/>
  <c r="H3" i="4" s="1"/>
  <c r="F3" i="4"/>
  <c r="E15" i="4"/>
  <c r="G13" i="4" s="1"/>
  <c r="H13" i="4" s="1"/>
  <c r="AF16" i="3" l="1"/>
  <c r="J44" i="3"/>
  <c r="E38" i="3"/>
  <c r="L49" i="3" s="1"/>
  <c r="D38" i="3"/>
  <c r="L48" i="3" s="1"/>
  <c r="J53" i="3"/>
  <c r="J52" i="3"/>
  <c r="J48" i="3"/>
  <c r="J45" i="3"/>
  <c r="T35" i="3"/>
  <c r="K29" i="3"/>
  <c r="K31" i="3"/>
  <c r="E34" i="3"/>
  <c r="I37" i="3" s="1"/>
  <c r="D16" i="4" s="1"/>
  <c r="D34" i="3"/>
  <c r="H37" i="3" s="1"/>
  <c r="E16" i="4" s="1"/>
  <c r="W21" i="3"/>
  <c r="W20" i="3"/>
  <c r="Z11" i="3" l="1"/>
  <c r="U40" i="3"/>
  <c r="Z10" i="3"/>
  <c r="W41" i="3" l="1"/>
  <c r="G16" i="4" s="1"/>
  <c r="H16" i="4" s="1"/>
  <c r="W42" i="3"/>
  <c r="F1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tc={7B930850-3706-C74C-82E7-AA7E165985B3}</author>
    <author>tc={4AECD410-CBD7-7842-B78F-0DFE16E3DFC5}</author>
    <author>Tomasz Szparaga</author>
  </authors>
  <commentList>
    <comment ref="H5" authorId="0" shapeId="0" xr:uid="{7B930850-3706-C74C-82E7-AA7E165985B3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Woda pochodząca z płukania tafli szklanych po kąpieli chemicznej.</t>
      </text>
    </comment>
    <comment ref="H10" authorId="1" shapeId="0" xr:uid="{4AECD410-CBD7-7842-B78F-0DFE16E3DFC5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CBD ( Chemical Bath Deposition)
Reagenty do kąpieli chemicznej:
CdSO4
THS - tiomocznik
Woda amoniakalna 19%
Proporcje użyte do przygotowania próbki ścieków: 
tiomocznik 4,15 g/l
siarczan kadmu 0,33 g/l
woda amoniakalna 19% - 125g/l
Produkty reakcji:
CdS</t>
      </text>
    </comment>
    <comment ref="C27" authorId="2" shapeId="0" xr:uid="{00000000-0006-0000-0000-000001000000}">
      <text>
        <r>
          <rPr>
            <b/>
            <sz val="9"/>
            <color rgb="FF000000"/>
            <rFont val="Tahoma"/>
            <family val="2"/>
          </rPr>
          <t>Tomasz Szparaga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 chemical substances of any kind are permitted to be used in the water of washers 0...4, and the WC. 
</t>
        </r>
        <r>
          <rPr>
            <sz val="9"/>
            <color rgb="FF000000"/>
            <rFont val="Tahoma"/>
            <family val="2"/>
          </rPr>
          <t xml:space="preserve">After reviewing the documents, I found that a small amount (3 mol/l) of KCl CPY4 (1000 ml Endress Hauser) electrolyte solution was used for the pH sensors. Additionally, the waste water from the washers had sometimes a KBE account of 1000/l and the internal used filters had a size of 50 µm. </t>
        </r>
      </text>
    </comment>
    <comment ref="H28" authorId="2" shapeId="0" xr:uid="{00000000-0006-0000-0000-000002000000}">
      <text>
        <r>
          <rPr>
            <b/>
            <sz val="9"/>
            <color rgb="FF000000"/>
            <rFont val="Tahoma"/>
            <family val="2"/>
          </rPr>
          <t>Tomasz Szparaga: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 chemical substances of any kind are permitted to be used in the water of washers 0...4, and the WC. 
</t>
        </r>
        <r>
          <rPr>
            <sz val="9"/>
            <color rgb="FF000000"/>
            <rFont val="Tahoma"/>
            <family val="2"/>
          </rPr>
          <t xml:space="preserve">After reviewing the documents, I found that a small amount (3 mol/l) of KCl CPY4 (1000 ml Endress Hauser) electrolyte solution was used for the pH sensors. Additionally, the waste water from the washers had sometimes a KBE account of 1000/l and the internal used filters had a size of 50 µm. 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C35" authorId="2" shapeId="0" xr:uid="{00000000-0006-0000-0000-000003000000}">
      <text>
        <r>
          <rPr>
            <b/>
            <sz val="9"/>
            <color rgb="FF000000"/>
            <rFont val="Tahoma"/>
            <family val="2"/>
          </rPr>
          <t>Tomasz Szparaga: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Brak chemii, kurtyna zrasza panel z nałożoną warstwą CIGS, nie zmywa żadnych warstw.</t>
        </r>
      </text>
    </comment>
    <comment ref="G43" authorId="2" shapeId="0" xr:uid="{00000000-0006-0000-0000-000004000000}">
      <text>
        <r>
          <rPr>
            <b/>
            <sz val="9"/>
            <color rgb="FF000000"/>
            <rFont val="Tahoma"/>
            <family val="2"/>
          </rPr>
          <t>Tomasz Szparaga: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Brak chemii, kurtyna zrasza panel z nałożoną warstwą CIGS, nie zmywa żadnych warstw.</t>
        </r>
      </text>
    </comment>
  </commentList>
</comments>
</file>

<file path=xl/sharedStrings.xml><?xml version="1.0" encoding="utf-8"?>
<sst xmlns="http://schemas.openxmlformats.org/spreadsheetml/2006/main" count="181" uniqueCount="117">
  <si>
    <t>Wartość średnia</t>
  </si>
  <si>
    <t>STRUMIEŃ 2</t>
  </si>
  <si>
    <t>7500m3/h</t>
  </si>
  <si>
    <t>320 mg/m3 NH3</t>
  </si>
  <si>
    <t>Etching (AIR)</t>
  </si>
  <si>
    <t>STRUMIEŃ 3</t>
  </si>
  <si>
    <t>Washer 0…4</t>
  </si>
  <si>
    <t>STRUMIEŃ 4</t>
  </si>
  <si>
    <t>STRUMIENIE WCHODZĄCE NA OCZYSZCZALNIE</t>
  </si>
  <si>
    <t>STRUMIEŃ PROCESOWY WEJŚCIA</t>
  </si>
  <si>
    <t>STAN FIZYCZNY</t>
  </si>
  <si>
    <t>ŹRÓDŁO STRUMIENIA</t>
  </si>
  <si>
    <t>MAX PRZEPŁYW Z URZĄDZENIA (m3/h)</t>
  </si>
  <si>
    <t>ŚREDNI PRZEPŁYW Z URZĄDZENIA (m3/h)</t>
  </si>
  <si>
    <t>MAX PRZEPŁYW NA OCZYSZCZALNIE (m3/h)</t>
  </si>
  <si>
    <t>ŚREDNI PRZEPŁYW NA OCZYSZCALNIE (m3/h)</t>
  </si>
  <si>
    <t>ŚREDNI PRZEPŁYW DOBOWY NA OCZYSZCALNIE (m3/doba)</t>
  </si>
  <si>
    <t>ZANIECZYSZCZENIE</t>
  </si>
  <si>
    <t>UWAGI / DO WYJAŚNIENIA / INFORMACJE</t>
  </si>
  <si>
    <t>Ciecz</t>
  </si>
  <si>
    <t>CBD 1301</t>
  </si>
  <si>
    <t>ETCHING 1951</t>
  </si>
  <si>
    <t>Gaz</t>
  </si>
  <si>
    <t>CBD 1301 + CSS</t>
  </si>
  <si>
    <t>Digestorium</t>
  </si>
  <si>
    <t>Rząpie awaryjne</t>
  </si>
  <si>
    <t>Rins WATER CBD</t>
  </si>
  <si>
    <t>STRUMIENIE WYCHODZĄCE Z OCZYSZCZALNII</t>
  </si>
  <si>
    <t>STRUMIEŃ PROCESOWY WYJŚCIA</t>
  </si>
  <si>
    <t>m3/h</t>
  </si>
  <si>
    <t>W1</t>
  </si>
  <si>
    <t>W2</t>
  </si>
  <si>
    <t>W3</t>
  </si>
  <si>
    <t>W4</t>
  </si>
  <si>
    <t>STRUMIEŃ 1A</t>
  </si>
  <si>
    <t>FLOW m3/h</t>
  </si>
  <si>
    <t>AV</t>
  </si>
  <si>
    <t>MAX</t>
  </si>
  <si>
    <t>AMOUNT</t>
  </si>
  <si>
    <t>STRUMIEŃ 1B</t>
  </si>
  <si>
    <t>Washer</t>
  </si>
  <si>
    <t>WO</t>
  </si>
  <si>
    <t>Kurtyna wodna</t>
  </si>
  <si>
    <t>WASHER 0</t>
  </si>
  <si>
    <t>WASHER 1</t>
  </si>
  <si>
    <t>WASHER 2</t>
  </si>
  <si>
    <t>WASHER 3</t>
  </si>
  <si>
    <t>WASHER 4</t>
  </si>
  <si>
    <t>KURTYNA WODNA</t>
  </si>
  <si>
    <t>RZĄPIE (SKROPLINY)</t>
  </si>
  <si>
    <t>RINS WATER CBD</t>
  </si>
  <si>
    <t>2 m3 awaryjnego zrzutu (awaria)</t>
  </si>
  <si>
    <t>Ściek po nacinaniu szkła, możliwy kurz, bez chemii, woda demi</t>
  </si>
  <si>
    <t>Woda destylowa z układu klimatyzacji</t>
  </si>
  <si>
    <t>ETCHING WASTE WATER</t>
  </si>
  <si>
    <t>Ściek z THS,  NH4OH, CdSO4</t>
  </si>
  <si>
    <t>Ściek z H2SO4, HCl, FeCl3, H202</t>
  </si>
  <si>
    <t>RINS WASTE WATER FROM CSS</t>
  </si>
  <si>
    <t>320 mg/m3</t>
  </si>
  <si>
    <t>NH3</t>
  </si>
  <si>
    <t>śladowe ilości CdSO4, THS,NH4OH</t>
  </si>
  <si>
    <t>Brak chemii, kurtyna zrasza panel z nałożoną warstwą CIGS, nie zmywa żadnych warstw.</t>
  </si>
  <si>
    <t>To wyniknie z bilansu, jest to ewentualny nadmiar wody, który jest spuszczany ze zbiornika Rinse Water w CSS.</t>
  </si>
  <si>
    <t>-</t>
  </si>
  <si>
    <t>max. 320 mg/m3 NH3</t>
  </si>
  <si>
    <t>brudna woda demi bez zanieczyszczeń chemicznych z domieszka pyłu szklanego</t>
  </si>
  <si>
    <t>Kurtyny wodne</t>
  </si>
  <si>
    <t>woda demi, śladowe ilości zanieczyszczeń chemicznych</t>
  </si>
  <si>
    <t>METODA OCZYSZCZANIA ŚCIEKÓ, NEUTRALIZACJI</t>
  </si>
  <si>
    <t xml:space="preserve">Redukcja amoniaku w ściekach medtodą strippingu, oczyszczania ścieków metodą wyparki ze skutecznością 90%. 10% ścieków to nieprzetworzony odpad. </t>
  </si>
  <si>
    <t>Gazy oczyszczane metoda natrysku wodnego z wykozrystaniem wody demi powstałej w porcesie oczyszczania z wyparki. Po zanieczyszczeniu i nasyceniu się woda ponownie trafi do obróbki ściekowej.</t>
  </si>
  <si>
    <t>Brudna woda podawana sedymentacji i analzie pH, filtrowana na zawartości pyłu szklanego. Po obróbce z możlwiością zrzutu do kanalizacji lub powtrónego użycia jej w procesie mycia</t>
  </si>
  <si>
    <t>Brudna woda poddawana anlizie pH i zrzucnana do kanalizacji ogółnej</t>
  </si>
  <si>
    <t>CBD WASTE WATER (High poluted)</t>
  </si>
  <si>
    <t>CBD WASTE WATER (Low poluted)</t>
  </si>
  <si>
    <t>CdS</t>
  </si>
  <si>
    <t>mmol/l</t>
  </si>
  <si>
    <t>STRUMIEŃ 1C</t>
  </si>
  <si>
    <t>Płukanie po procesie, wartości zanieczyszczeń pomijalne ze względu na stopień rozcieńczenia</t>
  </si>
  <si>
    <t>W zależności od wymagań wyparki (~ 50 mg/l  NH3)</t>
  </si>
  <si>
    <t>Rząpie (Skropliny)</t>
  </si>
  <si>
    <t>Może zostać wykorzystana w procesie oczyszczania Strumienii 1A i 1B lub spuszczona do MPWiK</t>
  </si>
  <si>
    <t>Koncetrat oddawany do utylizacji</t>
  </si>
  <si>
    <t>CSS tylko w trakcie prac serwisowych</t>
  </si>
  <si>
    <t>1A</t>
  </si>
  <si>
    <t>1B</t>
  </si>
  <si>
    <t>1C</t>
  </si>
  <si>
    <t>Zbiornik procesowy lub połączenie</t>
  </si>
  <si>
    <t>STRIPPING NH3</t>
  </si>
  <si>
    <t>Wyparka</t>
  </si>
  <si>
    <t>Zbiornik  procesowy 3</t>
  </si>
  <si>
    <t>Zbiornik procesowy  1 + Filtracja + UV</t>
  </si>
  <si>
    <t>Zbiornik procesowy 2 (kontrola pH)</t>
  </si>
  <si>
    <t>2x Digestorium (source cleaning)</t>
  </si>
  <si>
    <t xml:space="preserve">CBD + CSS (AIR) </t>
  </si>
  <si>
    <t>1400 m3/h</t>
  </si>
  <si>
    <t>6720 m3/h</t>
  </si>
  <si>
    <t>250m3/h</t>
  </si>
  <si>
    <t>Konieczności podłączenia jeszcze szafy magazynowej kwasu azotowego.</t>
  </si>
  <si>
    <t>Zakres projektu oraz dostawy - schemat poniżej jest jedynie przykładem</t>
  </si>
  <si>
    <t>GAS SCRUBBER</t>
  </si>
  <si>
    <t xml:space="preserve">Oczyszczanie ścieków metodą wyparki ze skutecznością 90%. 10% ścieków to nieprzetworzony odpad. </t>
  </si>
  <si>
    <t>Zgodnie z prawem</t>
  </si>
  <si>
    <t>Kadm</t>
  </si>
  <si>
    <t>mg/L</t>
  </si>
  <si>
    <t>Azot Kjeldahla</t>
  </si>
  <si>
    <t>Azot ogólny jako N</t>
  </si>
  <si>
    <t>Jony amonowe (NH4)</t>
  </si>
  <si>
    <t>Siarczany (SO4)</t>
  </si>
  <si>
    <t>Azot amonowy (NNH4)</t>
  </si>
  <si>
    <t>Woda pochodząca z płukania tafli szklanych po kąpieli chemicznej.</t>
  </si>
  <si>
    <t>Destylat do użycia ponownie w procesie lub spuszczona do kanalizacji, musi spełniać wymagania MPWiK</t>
  </si>
  <si>
    <t>Tiomocznik</t>
  </si>
  <si>
    <t>CBD ( Chemical Bath Deposition)
Reagenty do kąpieli chemicznej:
CdSO4
THS - tiomocznik
Woda amoniakalna 19%
Proporcje użyte do przygotowania próbki ścieków: 
tiomocznik 4,15 g/l
siarczan kadmu 0,33 g/l
woda amoniakalna 19% - 125g/l
Produkty reakcji:
CdS</t>
  </si>
  <si>
    <t>Brak chemii, używana do zraszania paneli, nie zmywa warstw</t>
  </si>
  <si>
    <t>Nie dopuszcza się chemii do użycia w maszynach myjących</t>
  </si>
  <si>
    <t>RINSE WATER CBD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</si>
</sst>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B8792"/>
        <bgColor indexed="64"/>
      </patternFill>
    </fill>
    <fill>
      <patternFill patternType="solid">
        <fgColor rgb="FFF48FFD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E69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3" borderId="5" xfId="0" applyFill="1" applyBorder="1"/>
    <xf numFmtId="0" fontId="0" fillId="3" borderId="4" xfId="0" applyFill="1" applyBorder="1"/>
    <xf numFmtId="0" fontId="0" fillId="3" borderId="8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0" xfId="0" applyFill="1"/>
    <xf numFmtId="0" fontId="3" fillId="3" borderId="5" xfId="0" applyFont="1" applyFill="1" applyBorder="1"/>
    <xf numFmtId="0" fontId="0" fillId="0" borderId="27" xfId="0" applyBorder="1"/>
    <xf numFmtId="0" fontId="0" fillId="0" borderId="28" xfId="0" applyBorder="1"/>
    <xf numFmtId="0" fontId="1" fillId="5" borderId="32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2" borderId="27" xfId="0" applyFill="1" applyBorder="1"/>
    <xf numFmtId="0" fontId="1" fillId="5" borderId="34" xfId="0" applyFont="1" applyFill="1" applyBorder="1" applyAlignment="1">
      <alignment vertical="center" wrapText="1"/>
    </xf>
    <xf numFmtId="0" fontId="1" fillId="5" borderId="35" xfId="0" applyFont="1" applyFill="1" applyBorder="1" applyAlignment="1">
      <alignment vertical="center" wrapText="1"/>
    </xf>
    <xf numFmtId="0" fontId="0" fillId="2" borderId="27" xfId="0" applyFill="1" applyBorder="1" applyAlignment="1">
      <alignment horizontal="left"/>
    </xf>
    <xf numFmtId="0" fontId="0" fillId="6" borderId="27" xfId="0" applyFill="1" applyBorder="1"/>
    <xf numFmtId="0" fontId="0" fillId="6" borderId="27" xfId="0" applyFill="1" applyBorder="1" applyAlignment="1">
      <alignment horizontal="left"/>
    </xf>
    <xf numFmtId="0" fontId="0" fillId="0" borderId="27" xfId="0" applyBorder="1" applyAlignment="1">
      <alignment horizontal="center" wrapText="1"/>
    </xf>
    <xf numFmtId="0" fontId="0" fillId="0" borderId="19" xfId="0" applyBorder="1"/>
    <xf numFmtId="0" fontId="0" fillId="0" borderId="18" xfId="0" applyBorder="1"/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0" xfId="0" applyAlignment="1">
      <alignment wrapText="1"/>
    </xf>
    <xf numFmtId="0" fontId="0" fillId="0" borderId="17" xfId="0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4" xfId="0" applyBorder="1"/>
    <xf numFmtId="0" fontId="0" fillId="0" borderId="20" xfId="0" applyBorder="1"/>
    <xf numFmtId="0" fontId="0" fillId="0" borderId="9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left"/>
    </xf>
    <xf numFmtId="0" fontId="1" fillId="0" borderId="27" xfId="0" applyFont="1" applyBorder="1" applyAlignment="1">
      <alignment horizontal="center" wrapText="1"/>
    </xf>
    <xf numFmtId="0" fontId="0" fillId="0" borderId="12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10" xfId="0" applyFont="1" applyBorder="1" applyAlignment="1">
      <alignment wrapText="1"/>
    </xf>
    <xf numFmtId="0" fontId="0" fillId="0" borderId="18" xfId="0" applyBorder="1" applyAlignment="1">
      <alignment horizontal="left"/>
    </xf>
    <xf numFmtId="0" fontId="0" fillId="0" borderId="17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4" borderId="23" xfId="0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 wrapText="1"/>
    </xf>
    <xf numFmtId="0" fontId="0" fillId="0" borderId="42" xfId="0" applyBorder="1"/>
    <xf numFmtId="0" fontId="0" fillId="0" borderId="21" xfId="0" applyBorder="1"/>
    <xf numFmtId="164" fontId="0" fillId="0" borderId="27" xfId="0" applyNumberFormat="1" applyBorder="1" applyAlignment="1">
      <alignment horizontal="center"/>
    </xf>
    <xf numFmtId="0" fontId="1" fillId="5" borderId="34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4" borderId="7" xfId="0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164" fontId="0" fillId="4" borderId="15" xfId="0" applyNumberFormat="1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64" fontId="0" fillId="4" borderId="14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42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1" fillId="9" borderId="27" xfId="0" applyFont="1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5" xfId="0" applyBorder="1" applyAlignment="1">
      <alignment wrapText="1"/>
    </xf>
    <xf numFmtId="0" fontId="0" fillId="0" borderId="24" xfId="0" applyBorder="1"/>
    <xf numFmtId="0" fontId="1" fillId="0" borderId="0" xfId="0" applyFont="1" applyAlignment="1">
      <alignment wrapText="1"/>
    </xf>
    <xf numFmtId="0" fontId="0" fillId="0" borderId="48" xfId="0" applyBorder="1"/>
    <xf numFmtId="0" fontId="1" fillId="0" borderId="9" xfId="0" applyFont="1" applyBorder="1" applyAlignment="1">
      <alignment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20" xfId="0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3" fillId="3" borderId="0" xfId="0" applyFont="1" applyFill="1"/>
    <xf numFmtId="0" fontId="0" fillId="0" borderId="11" xfId="0" applyBorder="1" applyAlignment="1">
      <alignment horizontal="right"/>
    </xf>
    <xf numFmtId="1" fontId="0" fillId="0" borderId="0" xfId="0" applyNumberFormat="1"/>
    <xf numFmtId="0" fontId="9" fillId="0" borderId="0" xfId="0" applyFont="1"/>
    <xf numFmtId="0" fontId="0" fillId="9" borderId="49" xfId="0" applyFill="1" applyBorder="1" applyAlignment="1">
      <alignment horizontal="center" wrapText="1"/>
    </xf>
    <xf numFmtId="0" fontId="1" fillId="2" borderId="27" xfId="0" applyFont="1" applyFill="1" applyBorder="1"/>
    <xf numFmtId="0" fontId="0" fillId="0" borderId="27" xfId="0" applyBorder="1" applyAlignment="1">
      <alignment horizontal="left"/>
    </xf>
    <xf numFmtId="0" fontId="0" fillId="0" borderId="27" xfId="0" applyBorder="1" applyAlignment="1">
      <alignment horizontal="left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8" borderId="7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textRotation="90"/>
    </xf>
    <xf numFmtId="0" fontId="1" fillId="0" borderId="4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" xfId="0" applyBorder="1" applyAlignment="1">
      <alignment horizontal="center" textRotation="90" wrapText="1"/>
    </xf>
    <xf numFmtId="0" fontId="0" fillId="0" borderId="40" xfId="0" applyBorder="1" applyAlignment="1">
      <alignment horizontal="center" textRotation="90" wrapText="1"/>
    </xf>
    <xf numFmtId="0" fontId="0" fillId="0" borderId="39" xfId="0" applyBorder="1" applyAlignment="1">
      <alignment horizontal="center" textRotation="90" wrapText="1"/>
    </xf>
    <xf numFmtId="0" fontId="1" fillId="9" borderId="27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10" borderId="4" xfId="0" applyFill="1" applyBorder="1" applyAlignment="1">
      <alignment horizontal="left" wrapText="1"/>
    </xf>
    <xf numFmtId="0" fontId="0" fillId="10" borderId="0" xfId="0" applyFill="1" applyAlignment="1">
      <alignment horizontal="left" wrapText="1"/>
    </xf>
    <xf numFmtId="0" fontId="0" fillId="10" borderId="5" xfId="0" applyFill="1" applyBorder="1" applyAlignment="1">
      <alignment horizontal="left" wrapText="1"/>
    </xf>
    <xf numFmtId="0" fontId="0" fillId="10" borderId="6" xfId="0" applyFill="1" applyBorder="1" applyAlignment="1">
      <alignment horizontal="left" wrapText="1"/>
    </xf>
    <xf numFmtId="0" fontId="0" fillId="10" borderId="7" xfId="0" applyFill="1" applyBorder="1" applyAlignment="1">
      <alignment horizontal="left" wrapText="1"/>
    </xf>
    <xf numFmtId="0" fontId="0" fillId="10" borderId="8" xfId="0" applyFill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11" borderId="27" xfId="0" applyFont="1" applyFill="1" applyBorder="1" applyAlignment="1">
      <alignment horizontal="center" textRotation="90"/>
    </xf>
    <xf numFmtId="0" fontId="1" fillId="0" borderId="27" xfId="0" applyFont="1" applyBorder="1" applyAlignment="1">
      <alignment horizont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wrapText="1"/>
    </xf>
    <xf numFmtId="0" fontId="0" fillId="3" borderId="38" xfId="0" applyFill="1" applyBorder="1" applyAlignment="1">
      <alignment horizontal="center" wrapText="1"/>
    </xf>
    <xf numFmtId="0" fontId="0" fillId="3" borderId="47" xfId="0" applyFill="1" applyBorder="1" applyAlignment="1">
      <alignment horizontal="center" wrapText="1"/>
    </xf>
    <xf numFmtId="0" fontId="0" fillId="8" borderId="22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47" xfId="0" applyFill="1" applyBorder="1" applyAlignment="1">
      <alignment horizontal="center"/>
    </xf>
    <xf numFmtId="0" fontId="0" fillId="4" borderId="4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11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1" fillId="8" borderId="27" xfId="0" applyFont="1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/>
    </xf>
    <xf numFmtId="0" fontId="4" fillId="6" borderId="33" xfId="0" applyFont="1" applyFill="1" applyBorder="1" applyAlignment="1">
      <alignment horizontal="center"/>
    </xf>
    <xf numFmtId="0" fontId="4" fillId="6" borderId="24" xfId="0" applyFont="1" applyFill="1" applyBorder="1" applyAlignment="1">
      <alignment horizontal="center"/>
    </xf>
    <xf numFmtId="0" fontId="0" fillId="8" borderId="27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E699"/>
      <color rgb="FFF48FFD"/>
      <color rgb="FFED7D31"/>
      <color rgb="FFB34BFD"/>
      <color rgb="FFFB8792"/>
      <color rgb="FFFB6393"/>
      <color rgb="FFF40A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229172</xdr:colOff>
      <xdr:row>9</xdr:row>
      <xdr:rowOff>257820</xdr:rowOff>
    </xdr:from>
    <xdr:to>
      <xdr:col>16</xdr:col>
      <xdr:colOff>343759</xdr:colOff>
      <xdr:row>9</xdr:row>
      <xdr:rowOff>257820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0646992" y="2196241"/>
          <a:ext cx="1451429" cy="0"/>
        </a:xfrm>
        <a:prstGeom prst="straightConnector1">
          <a:avLst/>
        </a:prstGeom>
        <a:ln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586134</xdr:colOff>
      <xdr:row>20</xdr:row>
      <xdr:rowOff>127726</xdr:rowOff>
    </xdr:from>
    <xdr:to>
      <xdr:col>13</xdr:col>
      <xdr:colOff>543801</xdr:colOff>
      <xdr:row>20</xdr:row>
      <xdr:rowOff>127727</xdr:rowOff>
    </xdr:to>
    <xdr:cxnSp macro="">
      <xdr:nvCxnSpPr>
        <xdr:cNvPr id="5" name="Łącznik prosty ze strzałką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9357601" y="4250993"/>
          <a:ext cx="1989667" cy="1"/>
        </a:xfrm>
        <a:prstGeom prst="straightConnector1">
          <a:avLst/>
        </a:prstGeom>
        <a:ln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457200</xdr:colOff>
      <xdr:row>10</xdr:row>
      <xdr:rowOff>129540</xdr:rowOff>
    </xdr:from>
    <xdr:to>
      <xdr:col>23</xdr:col>
      <xdr:colOff>464820</xdr:colOff>
      <xdr:row>13</xdr:row>
      <xdr:rowOff>68580</xdr:rowOff>
    </xdr:to>
    <xdr:cxnSp macro="">
      <xdr:nvCxnSpPr>
        <xdr:cNvPr id="6" name="Łącznik prosty ze strzałką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H="1" flipV="1">
          <a:off x="17000220" y="2186940"/>
          <a:ext cx="7620" cy="502920"/>
        </a:xfrm>
        <a:prstGeom prst="straightConnector1">
          <a:avLst/>
        </a:prstGeom>
        <a:ln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403860</xdr:colOff>
      <xdr:row>9</xdr:row>
      <xdr:rowOff>91440</xdr:rowOff>
    </xdr:from>
    <xdr:to>
      <xdr:col>24</xdr:col>
      <xdr:colOff>361527</xdr:colOff>
      <xdr:row>9</xdr:row>
      <xdr:rowOff>91441</xdr:rowOff>
    </xdr:to>
    <xdr:cxnSp macro="">
      <xdr:nvCxnSpPr>
        <xdr:cNvPr id="8" name="Łącznik prosty ze strzałką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6946880" y="1965960"/>
          <a:ext cx="567267" cy="1"/>
        </a:xfrm>
        <a:prstGeom prst="straightConnector1">
          <a:avLst/>
        </a:prstGeom>
        <a:ln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72572</xdr:colOff>
      <xdr:row>40</xdr:row>
      <xdr:rowOff>101359</xdr:rowOff>
    </xdr:from>
    <xdr:to>
      <xdr:col>23</xdr:col>
      <xdr:colOff>541384</xdr:colOff>
      <xdr:row>40</xdr:row>
      <xdr:rowOff>117929</xdr:rowOff>
    </xdr:to>
    <xdr:cxnSp macro="">
      <xdr:nvCxnSpPr>
        <xdr:cNvPr id="10" name="Łącznik prosty ze strzałką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V="1">
          <a:off x="16165286" y="8746430"/>
          <a:ext cx="468812" cy="16570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78105</xdr:colOff>
      <xdr:row>33</xdr:row>
      <xdr:rowOff>49530</xdr:rowOff>
    </xdr:from>
    <xdr:to>
      <xdr:col>19</xdr:col>
      <xdr:colOff>95250</xdr:colOff>
      <xdr:row>34</xdr:row>
      <xdr:rowOff>171450</xdr:rowOff>
    </xdr:to>
    <xdr:cxnSp macro="">
      <xdr:nvCxnSpPr>
        <xdr:cNvPr id="14" name="Łącznik prosty ze strzałką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flipH="1" flipV="1">
          <a:off x="8241030" y="6974205"/>
          <a:ext cx="17145" cy="483870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121920</xdr:colOff>
      <xdr:row>28</xdr:row>
      <xdr:rowOff>111278</xdr:rowOff>
    </xdr:from>
    <xdr:to>
      <xdr:col>10</xdr:col>
      <xdr:colOff>79466</xdr:colOff>
      <xdr:row>28</xdr:row>
      <xdr:rowOff>114300</xdr:rowOff>
    </xdr:to>
    <xdr:cxnSp macro="">
      <xdr:nvCxnSpPr>
        <xdr:cNvPr id="15" name="Łącznik prosty ze strzałką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 flipH="1">
          <a:off x="12550140" y="5506238"/>
          <a:ext cx="567146" cy="3022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129540</xdr:colOff>
      <xdr:row>30</xdr:row>
      <xdr:rowOff>106680</xdr:rowOff>
    </xdr:from>
    <xdr:to>
      <xdr:col>10</xdr:col>
      <xdr:colOff>99060</xdr:colOff>
      <xdr:row>30</xdr:row>
      <xdr:rowOff>114300</xdr:rowOff>
    </xdr:to>
    <xdr:cxnSp macro="">
      <xdr:nvCxnSpPr>
        <xdr:cNvPr id="17" name="Łącznik prosty ze strzałką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 flipH="1">
          <a:off x="12557760" y="5882640"/>
          <a:ext cx="579120" cy="7620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429986</xdr:colOff>
      <xdr:row>38</xdr:row>
      <xdr:rowOff>80798</xdr:rowOff>
    </xdr:from>
    <xdr:to>
      <xdr:col>12</xdr:col>
      <xdr:colOff>175260</xdr:colOff>
      <xdr:row>38</xdr:row>
      <xdr:rowOff>83820</xdr:rowOff>
    </xdr:to>
    <xdr:cxnSp macro="">
      <xdr:nvCxnSpPr>
        <xdr:cNvPr id="20" name="Łącznik prosty ze strzałką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13467806" y="7921778"/>
          <a:ext cx="964474" cy="3022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381000</xdr:colOff>
      <xdr:row>47</xdr:row>
      <xdr:rowOff>117322</xdr:rowOff>
    </xdr:from>
    <xdr:to>
      <xdr:col>12</xdr:col>
      <xdr:colOff>347254</xdr:colOff>
      <xdr:row>47</xdr:row>
      <xdr:rowOff>129540</xdr:rowOff>
    </xdr:to>
    <xdr:cxnSp macro="">
      <xdr:nvCxnSpPr>
        <xdr:cNvPr id="22" name="Łącznik prosty ze strzałką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/>
      </xdr:nvCxnSpPr>
      <xdr:spPr>
        <a:xfrm flipV="1">
          <a:off x="14028420" y="9642322"/>
          <a:ext cx="575854" cy="12218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129540</xdr:colOff>
      <xdr:row>42</xdr:row>
      <xdr:rowOff>137160</xdr:rowOff>
    </xdr:from>
    <xdr:to>
      <xdr:col>13</xdr:col>
      <xdr:colOff>132806</xdr:colOff>
      <xdr:row>46</xdr:row>
      <xdr:rowOff>96038</xdr:rowOff>
    </xdr:to>
    <xdr:cxnSp macro="">
      <xdr:nvCxnSpPr>
        <xdr:cNvPr id="24" name="Łącznik prosty ze strzałką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/>
      </xdr:nvCxnSpPr>
      <xdr:spPr>
        <a:xfrm flipH="1" flipV="1">
          <a:off x="14996160" y="8724900"/>
          <a:ext cx="3266" cy="705638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521063</xdr:colOff>
      <xdr:row>39</xdr:row>
      <xdr:rowOff>196912</xdr:rowOff>
    </xdr:from>
    <xdr:to>
      <xdr:col>29</xdr:col>
      <xdr:colOff>478609</xdr:colOff>
      <xdr:row>40</xdr:row>
      <xdr:rowOff>363</xdr:rowOff>
    </xdr:to>
    <xdr:cxnSp macro="">
      <xdr:nvCxnSpPr>
        <xdr:cNvPr id="26" name="Łącznik prosty ze strzałką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/>
      </xdr:nvCxnSpPr>
      <xdr:spPr>
        <a:xfrm flipH="1">
          <a:off x="19970206" y="8642412"/>
          <a:ext cx="628832" cy="3022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88537</xdr:colOff>
      <xdr:row>36</xdr:row>
      <xdr:rowOff>315686</xdr:rowOff>
    </xdr:from>
    <xdr:to>
      <xdr:col>25</xdr:col>
      <xdr:colOff>96157</xdr:colOff>
      <xdr:row>38</xdr:row>
      <xdr:rowOff>116113</xdr:rowOff>
    </xdr:to>
    <xdr:cxnSp macro="">
      <xdr:nvCxnSpPr>
        <xdr:cNvPr id="27" name="Łącznik prosty ze strzałką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 flipH="1" flipV="1">
          <a:off x="17523823" y="7944757"/>
          <a:ext cx="7620" cy="417285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212271</xdr:colOff>
      <xdr:row>27</xdr:row>
      <xdr:rowOff>100511</xdr:rowOff>
    </xdr:from>
    <xdr:to>
      <xdr:col>23</xdr:col>
      <xdr:colOff>169818</xdr:colOff>
      <xdr:row>27</xdr:row>
      <xdr:rowOff>103533</xdr:rowOff>
    </xdr:to>
    <xdr:cxnSp macro="">
      <xdr:nvCxnSpPr>
        <xdr:cNvPr id="29" name="Łącznik prosty ze strzałką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CxnSpPr/>
      </xdr:nvCxnSpPr>
      <xdr:spPr>
        <a:xfrm flipH="1">
          <a:off x="15633700" y="5534297"/>
          <a:ext cx="628832" cy="3022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509088</xdr:colOff>
      <xdr:row>38</xdr:row>
      <xdr:rowOff>154214</xdr:rowOff>
    </xdr:from>
    <xdr:to>
      <xdr:col>18</xdr:col>
      <xdr:colOff>517071</xdr:colOff>
      <xdr:row>40</xdr:row>
      <xdr:rowOff>129540</xdr:rowOff>
    </xdr:to>
    <xdr:cxnSp macro="">
      <xdr:nvCxnSpPr>
        <xdr:cNvPr id="32" name="Łącznik prosty ze strzałką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/>
      </xdr:nvCxnSpPr>
      <xdr:spPr>
        <a:xfrm flipH="1">
          <a:off x="13245374" y="8400143"/>
          <a:ext cx="7983" cy="374468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342900</xdr:colOff>
      <xdr:row>11</xdr:row>
      <xdr:rowOff>83820</xdr:rowOff>
    </xdr:from>
    <xdr:to>
      <xdr:col>33</xdr:col>
      <xdr:colOff>391886</xdr:colOff>
      <xdr:row>11</xdr:row>
      <xdr:rowOff>85998</xdr:rowOff>
    </xdr:to>
    <xdr:cxnSp macro="">
      <xdr:nvCxnSpPr>
        <xdr:cNvPr id="34" name="Łącznik prosty ze strzałką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/>
      </xdr:nvCxnSpPr>
      <xdr:spPr>
        <a:xfrm flipH="1" flipV="1">
          <a:off x="25572720" y="2324100"/>
          <a:ext cx="658586" cy="2178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419100</xdr:colOff>
      <xdr:row>19</xdr:row>
      <xdr:rowOff>97972</xdr:rowOff>
    </xdr:from>
    <xdr:to>
      <xdr:col>33</xdr:col>
      <xdr:colOff>410392</xdr:colOff>
      <xdr:row>19</xdr:row>
      <xdr:rowOff>99060</xdr:rowOff>
    </xdr:to>
    <xdr:cxnSp macro="">
      <xdr:nvCxnSpPr>
        <xdr:cNvPr id="35" name="Łącznik prosty ze strzałką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/>
      </xdr:nvCxnSpPr>
      <xdr:spPr>
        <a:xfrm flipH="1">
          <a:off x="25648920" y="3831772"/>
          <a:ext cx="600892" cy="1088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381000</xdr:colOff>
      <xdr:row>23</xdr:row>
      <xdr:rowOff>80433</xdr:rowOff>
    </xdr:from>
    <xdr:to>
      <xdr:col>33</xdr:col>
      <xdr:colOff>344594</xdr:colOff>
      <xdr:row>23</xdr:row>
      <xdr:rowOff>91440</xdr:rowOff>
    </xdr:to>
    <xdr:cxnSp macro="">
      <xdr:nvCxnSpPr>
        <xdr:cNvPr id="36" name="Łącznik prosty ze strzałką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/>
      </xdr:nvCxnSpPr>
      <xdr:spPr>
        <a:xfrm flipH="1">
          <a:off x="25610820" y="4568613"/>
          <a:ext cx="573194" cy="11007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350520</xdr:colOff>
      <xdr:row>16</xdr:row>
      <xdr:rowOff>76200</xdr:rowOff>
    </xdr:from>
    <xdr:to>
      <xdr:col>31</xdr:col>
      <xdr:colOff>341812</xdr:colOff>
      <xdr:row>16</xdr:row>
      <xdr:rowOff>77288</xdr:rowOff>
    </xdr:to>
    <xdr:cxnSp macro="">
      <xdr:nvCxnSpPr>
        <xdr:cNvPr id="41" name="Łącznik prosty ze strzałką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 flipH="1">
          <a:off x="24970740" y="3246120"/>
          <a:ext cx="600892" cy="1088"/>
        </a:xfrm>
        <a:prstGeom prst="straightConnector1">
          <a:avLst/>
        </a:prstGeom>
        <a:ln>
          <a:solidFill>
            <a:schemeClr val="tx2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172730</xdr:colOff>
      <xdr:row>4</xdr:row>
      <xdr:rowOff>89532</xdr:rowOff>
    </xdr:from>
    <xdr:to>
      <xdr:col>17</xdr:col>
      <xdr:colOff>139309</xdr:colOff>
      <xdr:row>4</xdr:row>
      <xdr:rowOff>89533</xdr:rowOff>
    </xdr:to>
    <xdr:cxnSp macro="">
      <xdr:nvCxnSpPr>
        <xdr:cNvPr id="2" name="Łącznik prosty ze strzałką 3">
          <a:extLst>
            <a:ext uri="{FF2B5EF4-FFF2-40B4-BE49-F238E27FC236}">
              <a16:creationId xmlns:a16="http://schemas.microsoft.com/office/drawing/2014/main" id="{FC666C43-CFEF-CC43-91CD-CD25BF175546}"/>
            </a:ext>
          </a:extLst>
        </xdr:cNvPr>
        <xdr:cNvCxnSpPr/>
      </xdr:nvCxnSpPr>
      <xdr:spPr>
        <a:xfrm>
          <a:off x="10294535" y="1044419"/>
          <a:ext cx="1971842" cy="1"/>
        </a:xfrm>
        <a:prstGeom prst="straightConnector1">
          <a:avLst/>
        </a:prstGeom>
        <a:ln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133684</xdr:colOff>
      <xdr:row>11</xdr:row>
      <xdr:rowOff>75118</xdr:rowOff>
    </xdr:from>
    <xdr:to>
      <xdr:col>27</xdr:col>
      <xdr:colOff>140877</xdr:colOff>
      <xdr:row>15</xdr:row>
      <xdr:rowOff>47744</xdr:rowOff>
    </xdr:to>
    <xdr:cxnSp macro="">
      <xdr:nvCxnSpPr>
        <xdr:cNvPr id="9" name="Łącznik prosty ze strzałką 7">
          <a:extLst>
            <a:ext uri="{FF2B5EF4-FFF2-40B4-BE49-F238E27FC236}">
              <a16:creationId xmlns:a16="http://schemas.microsoft.com/office/drawing/2014/main" id="{AC2E2862-8245-0E4A-BAEB-D818C5904C4B}"/>
            </a:ext>
          </a:extLst>
        </xdr:cNvPr>
        <xdr:cNvCxnSpPr/>
      </xdr:nvCxnSpPr>
      <xdr:spPr>
        <a:xfrm flipH="1">
          <a:off x="18944962" y="2405043"/>
          <a:ext cx="7193" cy="736536"/>
        </a:xfrm>
        <a:prstGeom prst="straightConnector1">
          <a:avLst/>
        </a:prstGeom>
        <a:ln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 Galeziowski" id="{8EB31AF7-D918-584E-8A1A-7041CBE16B9F}" userId="Adrian Galeziowski" providerId="Non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5" dT="2023-10-12T13:07:30.52" personId="{8EB31AF7-D918-584E-8A1A-7041CBE16B9F}" id="{7B930850-3706-C74C-82E7-AA7E165985B3}">
    <text>Woda pochodząca z płukania tafli szklanych po kąpieli chemicznej.</text>
  </threadedComment>
  <threadedComment ref="H10" dT="2023-10-12T12:49:43.67" personId="{8EB31AF7-D918-584E-8A1A-7041CBE16B9F}" id="{4AECD410-CBD7-7842-B78F-0DFE16E3DFC5}">
    <text>CBD ( Chemical Bath Deposition)
Reagenty do kąpieli chemicznej:
CdSO4
THS - tiomocznik
Woda amoniakalna 19%
Proporcje użyte do przygotowania próbki ścieków: 
tiomocznik 4,15 g/l
siarczan kadmu 0,33 g/l
woda amoniakalna 19% - 125g/l
Produkty reakcji:
CdS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M55"/>
  <sheetViews>
    <sheetView zoomScale="133" zoomScaleNormal="133" workbookViewId="0">
      <selection activeCell="C53" sqref="C53"/>
    </sheetView>
  </sheetViews>
  <sheetFormatPr defaultColWidth="8.77734375" defaultRowHeight="14.4" x14ac:dyDescent="0.3"/>
  <cols>
    <col min="2" max="2" width="15" bestFit="1" customWidth="1"/>
    <col min="3" max="3" width="11.109375" customWidth="1"/>
    <col min="9" max="9" width="10.109375" customWidth="1"/>
    <col min="12" max="12" width="12.6640625" bestFit="1" customWidth="1"/>
    <col min="30" max="30" width="10.109375" customWidth="1"/>
    <col min="38" max="38" width="10.77734375" bestFit="1" customWidth="1"/>
  </cols>
  <sheetData>
    <row r="2" spans="2:38" ht="29.55" customHeight="1" x14ac:dyDescent="0.3">
      <c r="C2" s="127"/>
      <c r="D2" s="127"/>
      <c r="F2" s="199" t="s">
        <v>110</v>
      </c>
      <c r="G2" s="199"/>
      <c r="H2" s="199"/>
      <c r="I2" s="199"/>
      <c r="L2" s="43"/>
      <c r="M2" s="43"/>
    </row>
    <row r="3" spans="2:38" x14ac:dyDescent="0.3">
      <c r="B3" s="200" t="s">
        <v>113</v>
      </c>
      <c r="C3" s="200"/>
      <c r="D3" s="200"/>
      <c r="L3" s="44" t="s">
        <v>75</v>
      </c>
      <c r="M3" s="81">
        <v>0.1</v>
      </c>
      <c r="N3" s="25" t="s">
        <v>76</v>
      </c>
    </row>
    <row r="4" spans="2:38" ht="16.05" customHeight="1" thickBot="1" x14ac:dyDescent="0.35">
      <c r="B4" s="200"/>
      <c r="C4" s="200"/>
      <c r="D4" s="200"/>
      <c r="H4" s="146" t="s">
        <v>34</v>
      </c>
      <c r="I4" s="146"/>
      <c r="L4" s="44" t="s">
        <v>112</v>
      </c>
      <c r="M4" s="81">
        <v>2</v>
      </c>
      <c r="N4" s="25" t="s">
        <v>76</v>
      </c>
    </row>
    <row r="5" spans="2:38" x14ac:dyDescent="0.3">
      <c r="B5" s="200"/>
      <c r="C5" s="200"/>
      <c r="D5" s="200"/>
      <c r="F5" s="129" t="s">
        <v>55</v>
      </c>
      <c r="G5" s="130"/>
      <c r="H5" s="142" t="s">
        <v>74</v>
      </c>
      <c r="I5" s="143"/>
      <c r="J5" s="47" t="s">
        <v>36</v>
      </c>
      <c r="K5" s="46">
        <v>3.36</v>
      </c>
      <c r="L5" s="44" t="s">
        <v>59</v>
      </c>
      <c r="M5" s="81">
        <v>20</v>
      </c>
      <c r="N5" s="25" t="s">
        <v>76</v>
      </c>
    </row>
    <row r="6" spans="2:38" ht="15" thickBot="1" x14ac:dyDescent="0.35">
      <c r="B6" s="200"/>
      <c r="C6" s="200"/>
      <c r="D6" s="200"/>
      <c r="F6" s="133"/>
      <c r="G6" s="134"/>
      <c r="H6" s="144"/>
      <c r="I6" s="145"/>
      <c r="J6" s="16" t="s">
        <v>37</v>
      </c>
      <c r="K6" s="43">
        <v>4.8</v>
      </c>
      <c r="L6" s="188"/>
      <c r="M6" s="188"/>
      <c r="N6" s="188"/>
      <c r="O6" s="74"/>
      <c r="P6" s="74"/>
      <c r="Q6" s="12"/>
      <c r="R6" s="12"/>
      <c r="S6" s="13"/>
      <c r="U6" s="122" t="s">
        <v>99</v>
      </c>
    </row>
    <row r="7" spans="2:38" ht="15" thickBot="1" x14ac:dyDescent="0.35">
      <c r="B7" s="200"/>
      <c r="C7" s="200"/>
      <c r="D7" s="200"/>
      <c r="L7" s="50"/>
      <c r="M7" s="50"/>
      <c r="P7" s="6"/>
      <c r="S7" s="13"/>
    </row>
    <row r="8" spans="2:38" x14ac:dyDescent="0.3">
      <c r="B8" s="200"/>
      <c r="C8" s="200"/>
      <c r="D8" s="200"/>
      <c r="L8" s="125" t="s">
        <v>103</v>
      </c>
      <c r="M8" s="81">
        <v>179</v>
      </c>
      <c r="N8" s="44" t="s">
        <v>104</v>
      </c>
      <c r="O8" s="4"/>
      <c r="P8" s="15"/>
      <c r="Q8" s="1"/>
      <c r="R8" s="1"/>
      <c r="S8" s="79"/>
      <c r="T8" s="1"/>
      <c r="U8" s="1"/>
      <c r="V8" s="1"/>
      <c r="W8" s="1"/>
      <c r="X8" s="1"/>
      <c r="Y8" s="1"/>
      <c r="Z8" s="1"/>
      <c r="AA8" s="1"/>
      <c r="AB8" s="1"/>
      <c r="AC8" s="1"/>
      <c r="AD8" s="2"/>
    </row>
    <row r="9" spans="2:38" ht="15" thickBot="1" x14ac:dyDescent="0.35">
      <c r="B9" s="200"/>
      <c r="C9" s="200"/>
      <c r="D9" s="200"/>
      <c r="H9" s="146" t="s">
        <v>39</v>
      </c>
      <c r="I9" s="146"/>
      <c r="L9" s="125" t="s">
        <v>105</v>
      </c>
      <c r="M9" s="81">
        <v>2100</v>
      </c>
      <c r="N9" s="44" t="s">
        <v>104</v>
      </c>
      <c r="O9" s="4"/>
      <c r="P9" s="3"/>
      <c r="S9" s="80"/>
      <c r="AD9" s="4"/>
      <c r="AI9" s="177" t="s">
        <v>1</v>
      </c>
      <c r="AJ9" s="177"/>
      <c r="AK9" s="177"/>
    </row>
    <row r="10" spans="2:38" ht="28.8" x14ac:dyDescent="0.3">
      <c r="B10" s="200"/>
      <c r="C10" s="200"/>
      <c r="D10" s="200"/>
      <c r="E10" s="4"/>
      <c r="F10" s="129" t="s">
        <v>55</v>
      </c>
      <c r="G10" s="130"/>
      <c r="H10" s="142" t="s">
        <v>73</v>
      </c>
      <c r="I10" s="143"/>
      <c r="J10" s="47" t="s">
        <v>36</v>
      </c>
      <c r="K10" s="46">
        <v>0.36</v>
      </c>
      <c r="L10" s="126" t="s">
        <v>106</v>
      </c>
      <c r="M10" s="81">
        <v>2100</v>
      </c>
      <c r="N10" s="44" t="s">
        <v>104</v>
      </c>
      <c r="O10" s="42"/>
      <c r="P10" s="49"/>
      <c r="Q10" s="42"/>
      <c r="R10" s="138" t="s">
        <v>88</v>
      </c>
      <c r="S10" s="139"/>
      <c r="T10" s="52"/>
      <c r="U10" s="53"/>
      <c r="V10" s="8"/>
      <c r="W10" s="46">
        <f>SUM(K5,K10)</f>
        <v>3.7199999999999998</v>
      </c>
      <c r="X10" s="8"/>
      <c r="Y10" s="8"/>
      <c r="Z10" s="46">
        <f>W10+W20</f>
        <v>4.12</v>
      </c>
      <c r="AA10" s="138" t="s">
        <v>89</v>
      </c>
      <c r="AB10" s="139"/>
      <c r="AC10" s="49"/>
      <c r="AD10" s="136" t="s">
        <v>111</v>
      </c>
      <c r="AE10" s="136"/>
      <c r="AI10" s="178" t="s">
        <v>94</v>
      </c>
      <c r="AJ10" s="179"/>
      <c r="AK10" s="180"/>
      <c r="AL10" t="s">
        <v>2</v>
      </c>
    </row>
    <row r="11" spans="2:38" ht="52.95" customHeight="1" thickBot="1" x14ac:dyDescent="0.35">
      <c r="B11" s="200"/>
      <c r="C11" s="200"/>
      <c r="D11" s="200"/>
      <c r="E11" s="4"/>
      <c r="F11" s="133"/>
      <c r="G11" s="134"/>
      <c r="H11" s="144"/>
      <c r="I11" s="145"/>
      <c r="J11" s="16" t="s">
        <v>37</v>
      </c>
      <c r="K11" s="43">
        <v>1</v>
      </c>
      <c r="L11" s="126" t="s">
        <v>107</v>
      </c>
      <c r="M11" s="81">
        <v>870</v>
      </c>
      <c r="N11" s="44" t="s">
        <v>104</v>
      </c>
      <c r="O11" s="73"/>
      <c r="P11" s="116"/>
      <c r="R11" s="140"/>
      <c r="S11" s="141"/>
      <c r="T11" s="186" t="s">
        <v>79</v>
      </c>
      <c r="U11" s="186"/>
      <c r="V11" s="186"/>
      <c r="W11" s="43">
        <f>SUM(K6,K11)</f>
        <v>5.8</v>
      </c>
      <c r="X11" s="10"/>
      <c r="Z11" s="43">
        <f>W11+W21</f>
        <v>6.3999999999999995</v>
      </c>
      <c r="AA11" s="140"/>
      <c r="AB11" s="141"/>
      <c r="AD11" s="136"/>
      <c r="AE11" s="136"/>
      <c r="AG11" s="47" t="s">
        <v>36</v>
      </c>
      <c r="AH11" s="61">
        <v>7500</v>
      </c>
      <c r="AI11" s="19" t="s">
        <v>0</v>
      </c>
      <c r="AJ11" s="23"/>
      <c r="AK11" s="18">
        <v>7500</v>
      </c>
      <c r="AL11" t="s">
        <v>96</v>
      </c>
    </row>
    <row r="12" spans="2:38" x14ac:dyDescent="0.3">
      <c r="L12" s="125" t="s">
        <v>108</v>
      </c>
      <c r="M12" s="44">
        <v>150</v>
      </c>
      <c r="N12" s="44" t="s">
        <v>104</v>
      </c>
      <c r="O12" s="4"/>
      <c r="P12" s="3"/>
      <c r="T12" s="136"/>
      <c r="U12" s="136"/>
      <c r="V12" s="136"/>
      <c r="X12" s="9"/>
      <c r="AA12" s="41"/>
      <c r="AD12" s="136"/>
      <c r="AE12" s="136"/>
      <c r="AF12" s="9"/>
      <c r="AI12" s="19"/>
      <c r="AJ12" s="23" t="s">
        <v>3</v>
      </c>
      <c r="AK12" s="18"/>
    </row>
    <row r="13" spans="2:38" ht="43.2" x14ac:dyDescent="0.3">
      <c r="I13" s="48"/>
      <c r="J13" s="147"/>
      <c r="K13" s="147"/>
      <c r="L13" s="126" t="s">
        <v>109</v>
      </c>
      <c r="M13" s="44">
        <v>676</v>
      </c>
      <c r="N13" s="44" t="s">
        <v>104</v>
      </c>
      <c r="O13" s="4"/>
      <c r="P13" s="3"/>
      <c r="T13" s="136"/>
      <c r="U13" s="136"/>
      <c r="V13" s="136"/>
      <c r="X13" s="9"/>
      <c r="Z13" s="197" t="s">
        <v>101</v>
      </c>
      <c r="AA13" s="198"/>
      <c r="AD13" s="4"/>
      <c r="AE13" s="3"/>
      <c r="AF13" s="9"/>
      <c r="AI13" s="201" t="s">
        <v>83</v>
      </c>
      <c r="AJ13" s="202"/>
      <c r="AK13" s="203"/>
    </row>
    <row r="14" spans="2:38" ht="15" thickBot="1" x14ac:dyDescent="0.35">
      <c r="L14" s="43"/>
      <c r="M14" s="43"/>
      <c r="O14" s="4"/>
      <c r="P14" s="3"/>
      <c r="X14" s="9"/>
      <c r="Z14" s="197"/>
      <c r="AA14" s="198"/>
      <c r="AD14" s="4"/>
      <c r="AE14" s="3"/>
      <c r="AF14" s="9"/>
      <c r="AI14" s="204"/>
      <c r="AJ14" s="205"/>
      <c r="AK14" s="206"/>
    </row>
    <row r="15" spans="2:38" ht="15" customHeight="1" x14ac:dyDescent="0.3">
      <c r="L15" s="43"/>
      <c r="M15" s="43"/>
      <c r="O15" s="4"/>
      <c r="P15" s="3"/>
      <c r="X15" s="9"/>
      <c r="Z15" s="197"/>
      <c r="AA15" s="198"/>
      <c r="AD15" s="4"/>
      <c r="AE15" s="3"/>
      <c r="AF15" s="9"/>
      <c r="AI15" s="23"/>
      <c r="AJ15" s="23"/>
      <c r="AK15" s="23"/>
    </row>
    <row r="16" spans="2:38" ht="16.05" customHeight="1" x14ac:dyDescent="0.3">
      <c r="D16" s="43"/>
      <c r="L16" s="43"/>
      <c r="M16" s="43"/>
      <c r="O16" s="4"/>
      <c r="P16" s="3"/>
      <c r="X16" s="9"/>
      <c r="AA16" s="9"/>
      <c r="AD16" s="42" t="s">
        <v>58</v>
      </c>
      <c r="AE16" s="72" t="s">
        <v>36</v>
      </c>
      <c r="AF16" s="63">
        <f>AH11+AH19+AH23</f>
        <v>10150</v>
      </c>
      <c r="AI16" s="23"/>
      <c r="AJ16" s="23"/>
      <c r="AK16" s="23"/>
    </row>
    <row r="17" spans="2:39" ht="15" thickBot="1" x14ac:dyDescent="0.35">
      <c r="D17" s="43"/>
      <c r="L17" s="50"/>
      <c r="M17" s="50"/>
      <c r="O17" s="4"/>
      <c r="P17" s="3"/>
      <c r="X17" s="9"/>
      <c r="AA17" s="187" t="s">
        <v>82</v>
      </c>
      <c r="AB17" s="187"/>
      <c r="AC17" s="9"/>
      <c r="AD17" s="73" t="s">
        <v>59</v>
      </c>
      <c r="AE17" s="60"/>
      <c r="AF17" s="9"/>
      <c r="AI17" s="23"/>
      <c r="AJ17" s="23"/>
      <c r="AK17" s="23"/>
    </row>
    <row r="18" spans="2:39" ht="15" customHeight="1" x14ac:dyDescent="0.3">
      <c r="D18" s="43"/>
      <c r="L18" s="189" t="s">
        <v>78</v>
      </c>
      <c r="M18" s="189"/>
      <c r="N18" s="189"/>
      <c r="O18" s="114"/>
      <c r="P18" s="117"/>
      <c r="X18" s="9"/>
      <c r="AA18" s="187"/>
      <c r="AB18" s="187"/>
      <c r="AC18" s="9"/>
      <c r="AD18" s="4"/>
      <c r="AE18" s="3"/>
      <c r="AF18" s="9"/>
      <c r="AI18" s="181" t="s">
        <v>4</v>
      </c>
      <c r="AJ18" s="182"/>
      <c r="AK18" s="183"/>
    </row>
    <row r="19" spans="2:39" ht="15" thickBot="1" x14ac:dyDescent="0.35">
      <c r="D19" s="50"/>
      <c r="H19" s="146" t="s">
        <v>77</v>
      </c>
      <c r="I19" s="146"/>
      <c r="L19" s="189"/>
      <c r="M19" s="189"/>
      <c r="N19" s="189"/>
      <c r="O19" s="114"/>
      <c r="P19" s="117"/>
      <c r="X19" s="9"/>
      <c r="AC19" s="9"/>
      <c r="AD19" s="4"/>
      <c r="AE19" s="3"/>
      <c r="AF19" s="9"/>
      <c r="AG19" s="47" t="s">
        <v>36</v>
      </c>
      <c r="AH19" s="71">
        <v>1400</v>
      </c>
      <c r="AI19" s="19" t="s">
        <v>0</v>
      </c>
      <c r="AJ19" s="23"/>
      <c r="AK19" s="18">
        <v>1400</v>
      </c>
      <c r="AL19" t="s">
        <v>95</v>
      </c>
    </row>
    <row r="20" spans="2:39" x14ac:dyDescent="0.3">
      <c r="F20" s="129" t="s">
        <v>56</v>
      </c>
      <c r="G20" s="130"/>
      <c r="H20" s="142" t="s">
        <v>54</v>
      </c>
      <c r="I20" s="143"/>
      <c r="J20" s="47" t="s">
        <v>36</v>
      </c>
      <c r="K20" s="61">
        <v>0.4</v>
      </c>
      <c r="L20" s="190"/>
      <c r="M20" s="190"/>
      <c r="N20" s="190"/>
      <c r="O20" s="115"/>
      <c r="P20" s="118"/>
      <c r="Q20" s="8"/>
      <c r="R20" s="8"/>
      <c r="S20" s="8"/>
      <c r="T20" s="8"/>
      <c r="U20" s="8"/>
      <c r="V20" s="8"/>
      <c r="W20" s="46">
        <f>K20</f>
        <v>0.4</v>
      </c>
      <c r="X20" s="11"/>
      <c r="AC20" s="9"/>
      <c r="AD20" s="4"/>
      <c r="AE20" s="3"/>
      <c r="AF20" s="9"/>
      <c r="AI20" s="19"/>
      <c r="AJ20" s="119"/>
      <c r="AK20" s="24"/>
    </row>
    <row r="21" spans="2:39" ht="15" thickBot="1" x14ac:dyDescent="0.35">
      <c r="F21" s="133"/>
      <c r="G21" s="134"/>
      <c r="H21" s="144"/>
      <c r="I21" s="145"/>
      <c r="J21" s="16" t="s">
        <v>37</v>
      </c>
      <c r="K21" s="17">
        <v>0.6</v>
      </c>
      <c r="L21" s="43"/>
      <c r="M21" s="43"/>
      <c r="O21" s="4"/>
      <c r="P21" s="60"/>
      <c r="W21" s="43">
        <f>K21</f>
        <v>0.6</v>
      </c>
      <c r="AC21" s="9"/>
      <c r="AD21" s="4"/>
      <c r="AE21" s="3"/>
      <c r="AF21" s="9"/>
      <c r="AI21" s="21"/>
      <c r="AJ21" s="22"/>
      <c r="AK21" s="20"/>
    </row>
    <row r="22" spans="2:39" ht="15" thickBot="1" x14ac:dyDescent="0.35">
      <c r="B22" s="147"/>
      <c r="C22" s="147"/>
      <c r="O22" s="4"/>
      <c r="P22" s="3"/>
      <c r="AC22" s="11"/>
      <c r="AD22" s="4"/>
      <c r="AE22" s="3"/>
      <c r="AF22" s="9"/>
      <c r="AI22" s="23"/>
      <c r="AJ22" s="23"/>
      <c r="AK22" s="23"/>
    </row>
    <row r="23" spans="2:39" ht="15" thickBot="1" x14ac:dyDescent="0.35">
      <c r="B23" s="43"/>
      <c r="C23" s="43"/>
      <c r="H23" s="147"/>
      <c r="I23" s="147"/>
      <c r="O23" s="4"/>
      <c r="P23" s="3"/>
      <c r="AB23" s="9"/>
      <c r="AD23" s="4"/>
      <c r="AE23" s="3"/>
      <c r="AF23" s="9"/>
      <c r="AG23" s="120" t="s">
        <v>36</v>
      </c>
      <c r="AH23" s="71">
        <f>1000+250</f>
        <v>1250</v>
      </c>
      <c r="AI23" s="31" t="s">
        <v>93</v>
      </c>
      <c r="AJ23" s="32"/>
      <c r="AK23" s="33"/>
      <c r="AL23" s="121">
        <f>2*500</f>
        <v>1000</v>
      </c>
      <c r="AM23" s="16" t="s">
        <v>29</v>
      </c>
    </row>
    <row r="24" spans="2:39" ht="16.05" customHeight="1" thickBot="1" x14ac:dyDescent="0.35">
      <c r="B24" s="43"/>
      <c r="C24" s="43"/>
      <c r="O24" s="4"/>
      <c r="P24" s="3"/>
      <c r="U24" s="173" t="s">
        <v>90</v>
      </c>
      <c r="V24" s="174"/>
      <c r="W24" s="49"/>
      <c r="X24" s="136" t="s">
        <v>81</v>
      </c>
      <c r="Y24" s="136"/>
      <c r="Z24" s="136"/>
      <c r="AB24" s="9"/>
      <c r="AD24" s="4"/>
      <c r="AI24" s="19" t="s">
        <v>0</v>
      </c>
      <c r="AJ24" s="23"/>
      <c r="AK24" s="18">
        <v>500</v>
      </c>
    </row>
    <row r="25" spans="2:39" ht="15" customHeight="1" thickBot="1" x14ac:dyDescent="0.35">
      <c r="B25" s="50"/>
      <c r="C25" s="50"/>
      <c r="O25" s="4"/>
      <c r="P25" s="3"/>
      <c r="U25" s="175"/>
      <c r="V25" s="176"/>
      <c r="X25" s="136"/>
      <c r="Y25" s="136"/>
      <c r="Z25" s="136"/>
      <c r="AB25" s="9"/>
      <c r="AD25" s="4"/>
      <c r="AI25" s="129" t="s">
        <v>98</v>
      </c>
      <c r="AJ25" s="135"/>
      <c r="AK25" s="130"/>
    </row>
    <row r="26" spans="2:39" ht="15" thickBot="1" x14ac:dyDescent="0.35">
      <c r="H26" t="s">
        <v>115</v>
      </c>
      <c r="O26" s="4"/>
      <c r="P26" s="3"/>
      <c r="U26" s="41"/>
      <c r="X26" s="136"/>
      <c r="Y26" s="136"/>
      <c r="Z26" s="136"/>
      <c r="AB26" s="59"/>
      <c r="AD26" s="4"/>
      <c r="AI26" s="131"/>
      <c r="AJ26" s="136"/>
      <c r="AK26" s="132"/>
    </row>
    <row r="27" spans="2:39" ht="15" thickBot="1" x14ac:dyDescent="0.35">
      <c r="C27" s="212" t="s">
        <v>40</v>
      </c>
      <c r="D27" s="152" t="s">
        <v>35</v>
      </c>
      <c r="E27" s="152"/>
      <c r="F27" s="43"/>
      <c r="G27" s="43"/>
      <c r="O27" s="4"/>
      <c r="P27" s="3"/>
      <c r="U27" s="9"/>
      <c r="X27" s="113"/>
      <c r="Y27" s="113"/>
      <c r="Z27" s="113"/>
      <c r="AB27" s="138" t="s">
        <v>100</v>
      </c>
      <c r="AC27" s="139"/>
      <c r="AD27" s="4"/>
      <c r="AI27" s="131"/>
      <c r="AJ27" s="136"/>
      <c r="AK27" s="132"/>
      <c r="AL27" t="s">
        <v>97</v>
      </c>
    </row>
    <row r="28" spans="2:39" ht="15" thickBot="1" x14ac:dyDescent="0.35">
      <c r="C28" s="212"/>
      <c r="D28" s="44" t="s">
        <v>36</v>
      </c>
      <c r="E28" s="44" t="s">
        <v>37</v>
      </c>
      <c r="F28" s="43"/>
      <c r="G28" s="191" t="s">
        <v>52</v>
      </c>
      <c r="H28" s="194" t="s">
        <v>5</v>
      </c>
      <c r="I28" s="194"/>
      <c r="O28" s="4"/>
      <c r="P28" s="3"/>
      <c r="U28" s="9"/>
      <c r="V28" s="8"/>
      <c r="W28" s="8"/>
      <c r="X28" s="8"/>
      <c r="Y28" s="8"/>
      <c r="AB28" s="140"/>
      <c r="AC28" s="141"/>
      <c r="AD28" s="4"/>
      <c r="AI28" s="131"/>
      <c r="AJ28" s="136"/>
      <c r="AK28" s="132"/>
    </row>
    <row r="29" spans="2:39" ht="15" customHeight="1" thickBot="1" x14ac:dyDescent="0.35">
      <c r="B29" s="211" t="s">
        <v>5</v>
      </c>
      <c r="C29" s="44" t="s">
        <v>41</v>
      </c>
      <c r="D29" s="54">
        <v>0.25</v>
      </c>
      <c r="E29" s="153">
        <v>2.98</v>
      </c>
      <c r="F29" s="51"/>
      <c r="G29" s="192"/>
      <c r="H29" s="195" t="s">
        <v>43</v>
      </c>
      <c r="I29" s="196"/>
      <c r="J29" s="49"/>
      <c r="K29" s="8">
        <f>D29</f>
        <v>0.25</v>
      </c>
      <c r="L29" s="8" t="s">
        <v>36</v>
      </c>
      <c r="M29" s="8"/>
      <c r="N29" s="8"/>
      <c r="O29" s="42"/>
      <c r="P29" s="49"/>
      <c r="Q29" s="8"/>
      <c r="R29" s="8"/>
      <c r="S29" s="8"/>
      <c r="Y29" s="9"/>
      <c r="AB29" s="107"/>
      <c r="AC29" s="107"/>
      <c r="AD29" s="4"/>
      <c r="AI29" s="133"/>
      <c r="AJ29" s="137"/>
      <c r="AK29" s="134"/>
    </row>
    <row r="30" spans="2:39" ht="15" customHeight="1" thickBot="1" x14ac:dyDescent="0.35">
      <c r="B30" s="211"/>
      <c r="C30" s="44" t="s">
        <v>30</v>
      </c>
      <c r="D30" s="54">
        <v>0.82</v>
      </c>
      <c r="E30" s="154"/>
      <c r="F30" s="51"/>
      <c r="G30" s="192"/>
      <c r="H30" s="167"/>
      <c r="I30" s="145"/>
      <c r="J30" s="12"/>
      <c r="K30" s="10"/>
      <c r="L30" s="12"/>
      <c r="M30" s="12"/>
      <c r="O30" s="4"/>
      <c r="P30" s="60"/>
      <c r="S30" s="9"/>
      <c r="Y30" s="9"/>
      <c r="AB30" t="s">
        <v>102</v>
      </c>
      <c r="AD30" s="4"/>
    </row>
    <row r="31" spans="2:39" ht="15" customHeight="1" thickBot="1" x14ac:dyDescent="0.35">
      <c r="B31" s="211"/>
      <c r="C31" s="44" t="s">
        <v>31</v>
      </c>
      <c r="D31" s="54">
        <v>0.54</v>
      </c>
      <c r="E31" s="154"/>
      <c r="F31" s="51"/>
      <c r="G31" s="192"/>
      <c r="H31" s="166" t="s">
        <v>44</v>
      </c>
      <c r="I31" s="143"/>
      <c r="J31" s="49"/>
      <c r="K31" s="11">
        <f>D30</f>
        <v>0.82</v>
      </c>
      <c r="L31" t="s">
        <v>36</v>
      </c>
      <c r="O31" s="4"/>
      <c r="P31" s="3"/>
      <c r="S31" s="59"/>
      <c r="Y31" s="9"/>
      <c r="AD31" s="4"/>
    </row>
    <row r="32" spans="2:39" ht="15" customHeight="1" thickBot="1" x14ac:dyDescent="0.35">
      <c r="B32" s="211"/>
      <c r="C32" s="44" t="s">
        <v>32</v>
      </c>
      <c r="D32" s="54">
        <v>0.2</v>
      </c>
      <c r="E32" s="154"/>
      <c r="F32" s="51"/>
      <c r="G32" s="192"/>
      <c r="H32" s="167"/>
      <c r="I32" s="145"/>
      <c r="K32" s="12"/>
      <c r="O32" s="4"/>
      <c r="S32" s="207" t="s">
        <v>87</v>
      </c>
      <c r="T32" s="208"/>
      <c r="Y32" s="9"/>
      <c r="AD32" s="4"/>
    </row>
    <row r="33" spans="2:33" ht="15" thickBot="1" x14ac:dyDescent="0.35">
      <c r="B33" s="211"/>
      <c r="C33" s="44" t="s">
        <v>33</v>
      </c>
      <c r="D33" s="54">
        <v>0.22</v>
      </c>
      <c r="E33" s="155"/>
      <c r="F33" s="51"/>
      <c r="G33" s="192"/>
      <c r="H33" s="164" t="s">
        <v>45</v>
      </c>
      <c r="I33" s="165"/>
      <c r="O33" s="4"/>
      <c r="S33" s="209"/>
      <c r="T33" s="210"/>
      <c r="Y33" s="9"/>
      <c r="AD33" s="4"/>
    </row>
    <row r="34" spans="2:33" ht="15" thickBot="1" x14ac:dyDescent="0.35">
      <c r="C34" s="64" t="s">
        <v>38</v>
      </c>
      <c r="D34" s="56">
        <f>SUM(D29:D33)</f>
        <v>2.0299999999999998</v>
      </c>
      <c r="E34" s="56">
        <f>SUM(E29)</f>
        <v>2.98</v>
      </c>
      <c r="F34" s="51"/>
      <c r="G34" s="192"/>
      <c r="H34" s="164" t="s">
        <v>46</v>
      </c>
      <c r="I34" s="165"/>
      <c r="O34" s="4"/>
      <c r="S34" s="41"/>
      <c r="Y34" s="9"/>
      <c r="AD34" s="4"/>
    </row>
    <row r="35" spans="2:33" ht="29.4" thickBot="1" x14ac:dyDescent="0.35">
      <c r="B35" s="163" t="s">
        <v>7</v>
      </c>
      <c r="C35" s="40" t="s">
        <v>42</v>
      </c>
      <c r="D35" s="54">
        <v>0.12</v>
      </c>
      <c r="E35" s="54">
        <v>8</v>
      </c>
      <c r="F35" s="55"/>
      <c r="G35" s="193"/>
      <c r="H35" s="164" t="s">
        <v>47</v>
      </c>
      <c r="I35" s="165"/>
      <c r="K35" s="168"/>
      <c r="L35" s="147"/>
      <c r="O35" s="4"/>
      <c r="S35" s="58" t="s">
        <v>36</v>
      </c>
      <c r="T35" s="62">
        <f>D29+D30</f>
        <v>1.0699999999999998</v>
      </c>
      <c r="Y35" s="9"/>
      <c r="AD35" s="4"/>
    </row>
    <row r="36" spans="2:33" ht="28.8" x14ac:dyDescent="0.3">
      <c r="B36" s="163"/>
      <c r="C36" s="40" t="s">
        <v>80</v>
      </c>
      <c r="D36" s="54">
        <v>1.2</v>
      </c>
      <c r="E36" s="54">
        <v>0</v>
      </c>
      <c r="F36" s="55"/>
      <c r="H36" s="57" t="s">
        <v>36</v>
      </c>
      <c r="I36" s="43" t="s">
        <v>37</v>
      </c>
      <c r="O36" s="4"/>
      <c r="S36" s="9"/>
      <c r="T36" s="13"/>
      <c r="Y36" s="9"/>
      <c r="AD36" s="4"/>
    </row>
    <row r="37" spans="2:33" ht="29.4" thickBot="1" x14ac:dyDescent="0.35">
      <c r="B37" s="163"/>
      <c r="C37" s="40" t="s">
        <v>116</v>
      </c>
      <c r="D37" s="54">
        <v>2.2400000000000002</v>
      </c>
      <c r="E37" s="54">
        <v>4.8</v>
      </c>
      <c r="F37" s="55"/>
      <c r="H37" s="68">
        <f>D34</f>
        <v>2.0299999999999998</v>
      </c>
      <c r="I37" s="69">
        <f>E34</f>
        <v>2.98</v>
      </c>
      <c r="O37" s="4"/>
      <c r="S37" s="9"/>
      <c r="Y37" s="9"/>
      <c r="AD37" s="4"/>
    </row>
    <row r="38" spans="2:33" x14ac:dyDescent="0.3">
      <c r="C38" s="64" t="s">
        <v>38</v>
      </c>
      <c r="D38" s="45">
        <f>SUM(D35:D37)</f>
        <v>3.56</v>
      </c>
      <c r="E38" s="45">
        <f>SUM(E35:E37)</f>
        <v>12.8</v>
      </c>
      <c r="F38" s="50"/>
      <c r="H38" s="70"/>
      <c r="I38" s="112"/>
      <c r="J38" s="47"/>
      <c r="K38" s="61"/>
      <c r="L38" s="8"/>
      <c r="N38" s="8"/>
      <c r="O38" s="42"/>
      <c r="P38" s="42"/>
      <c r="Q38" s="169" t="s">
        <v>91</v>
      </c>
      <c r="R38" s="170"/>
      <c r="S38" s="111"/>
      <c r="Y38" s="9"/>
      <c r="AD38" s="4"/>
    </row>
    <row r="39" spans="2:33" ht="15" thickBot="1" x14ac:dyDescent="0.35">
      <c r="H39" s="110"/>
      <c r="I39" s="110"/>
      <c r="J39" s="16"/>
      <c r="K39" s="17"/>
      <c r="L39" s="16"/>
      <c r="M39" s="12"/>
      <c r="O39" s="4"/>
      <c r="Q39" s="171"/>
      <c r="R39" s="172"/>
      <c r="S39" s="10"/>
      <c r="T39" s="110"/>
      <c r="U39" s="110"/>
      <c r="Y39" s="9"/>
      <c r="AD39" s="4"/>
    </row>
    <row r="40" spans="2:33" ht="15" thickBot="1" x14ac:dyDescent="0.35">
      <c r="O40" s="4"/>
      <c r="S40" s="9"/>
      <c r="T40" s="17" t="s">
        <v>36</v>
      </c>
      <c r="U40" s="17">
        <f>H37-T35</f>
        <v>0.96</v>
      </c>
      <c r="Y40" s="59"/>
      <c r="AD40" s="4"/>
    </row>
    <row r="41" spans="2:33" ht="15" customHeight="1" x14ac:dyDescent="0.3">
      <c r="N41" s="8"/>
      <c r="O41" s="42"/>
      <c r="P41" s="8"/>
      <c r="Q41" s="8"/>
      <c r="R41" s="8"/>
      <c r="S41" s="11"/>
      <c r="T41" s="8"/>
      <c r="U41" s="8"/>
      <c r="V41" s="47" t="s">
        <v>36</v>
      </c>
      <c r="W41" s="61">
        <f>U40+L48</f>
        <v>4.5199999999999996</v>
      </c>
      <c r="X41" s="42"/>
      <c r="Y41" s="169" t="s">
        <v>92</v>
      </c>
      <c r="Z41" s="170"/>
      <c r="AA41" s="8"/>
      <c r="AB41" s="8"/>
      <c r="AC41" s="8"/>
      <c r="AD41" s="42"/>
      <c r="AE41" s="8"/>
      <c r="AF41" s="8"/>
    </row>
    <row r="42" spans="2:33" ht="15" thickBot="1" x14ac:dyDescent="0.35">
      <c r="G42" s="128" t="s">
        <v>114</v>
      </c>
      <c r="M42" s="9"/>
      <c r="O42" s="4"/>
      <c r="V42" s="16" t="s">
        <v>37</v>
      </c>
      <c r="W42" s="67">
        <f>U40+L49</f>
        <v>13.760000000000002</v>
      </c>
      <c r="Y42" s="171"/>
      <c r="Z42" s="172"/>
      <c r="AC42" s="184"/>
      <c r="AD42" s="185"/>
      <c r="AE42" s="14"/>
      <c r="AF42" s="109"/>
    </row>
    <row r="43" spans="2:33" ht="15" customHeight="1" thickBot="1" x14ac:dyDescent="0.35">
      <c r="D43" s="129" t="s">
        <v>61</v>
      </c>
      <c r="E43" s="135"/>
      <c r="F43" s="130"/>
      <c r="G43" s="156" t="s">
        <v>7</v>
      </c>
      <c r="H43" s="156"/>
      <c r="M43" s="9"/>
      <c r="O43" s="4"/>
      <c r="AC43" s="106"/>
      <c r="AD43" s="4"/>
      <c r="AF43" s="169" t="s">
        <v>57</v>
      </c>
      <c r="AG43" s="170"/>
    </row>
    <row r="44" spans="2:33" ht="15" thickBot="1" x14ac:dyDescent="0.35">
      <c r="D44" s="131"/>
      <c r="E44" s="136"/>
      <c r="F44" s="132"/>
      <c r="G44" s="148" t="s">
        <v>48</v>
      </c>
      <c r="H44" s="149"/>
      <c r="I44" s="47" t="s">
        <v>36</v>
      </c>
      <c r="J44" s="61">
        <f>D35</f>
        <v>0.12</v>
      </c>
      <c r="M44" s="9"/>
      <c r="O44" s="4"/>
      <c r="S44" s="147"/>
      <c r="T44" s="147"/>
      <c r="AD44" s="4"/>
      <c r="AF44" s="171"/>
      <c r="AG44" s="172"/>
    </row>
    <row r="45" spans="2:33" ht="15" thickBot="1" x14ac:dyDescent="0.35">
      <c r="D45" s="133"/>
      <c r="E45" s="137"/>
      <c r="F45" s="134"/>
      <c r="G45" s="150"/>
      <c r="H45" s="151"/>
      <c r="I45" s="16" t="s">
        <v>37</v>
      </c>
      <c r="J45" s="65">
        <f>E35</f>
        <v>8</v>
      </c>
      <c r="M45" s="9"/>
      <c r="O45" s="4"/>
      <c r="S45" s="147"/>
      <c r="T45" s="147"/>
      <c r="AD45" s="4"/>
      <c r="AF45" s="129" t="s">
        <v>62</v>
      </c>
      <c r="AG45" s="130"/>
    </row>
    <row r="46" spans="2:33" ht="15" thickBot="1" x14ac:dyDescent="0.35">
      <c r="J46" s="9"/>
      <c r="M46" s="9"/>
      <c r="O46" s="4"/>
      <c r="AD46" s="4"/>
      <c r="AF46" s="131"/>
      <c r="AG46" s="132"/>
    </row>
    <row r="47" spans="2:33" ht="15" customHeight="1" thickBot="1" x14ac:dyDescent="0.35">
      <c r="E47" s="157" t="s">
        <v>53</v>
      </c>
      <c r="F47" s="158"/>
      <c r="G47" s="156" t="s">
        <v>7</v>
      </c>
      <c r="H47" s="156"/>
      <c r="J47" s="9"/>
      <c r="M47" s="9"/>
      <c r="O47" s="4"/>
      <c r="AD47" s="4"/>
      <c r="AF47" s="131"/>
      <c r="AG47" s="132"/>
    </row>
    <row r="48" spans="2:33" x14ac:dyDescent="0.3">
      <c r="E48" s="159"/>
      <c r="F48" s="160"/>
      <c r="G48" s="148" t="s">
        <v>49</v>
      </c>
      <c r="H48" s="149"/>
      <c r="I48" s="47" t="s">
        <v>36</v>
      </c>
      <c r="J48" s="63">
        <f>D36</f>
        <v>1.2</v>
      </c>
      <c r="K48" s="47" t="s">
        <v>36</v>
      </c>
      <c r="L48" s="61">
        <f>D38</f>
        <v>3.56</v>
      </c>
      <c r="M48" s="11"/>
      <c r="N48" s="48"/>
      <c r="O48" s="108"/>
      <c r="P48" s="48"/>
      <c r="Q48" s="48"/>
      <c r="AD48" s="4"/>
      <c r="AF48" s="131"/>
      <c r="AG48" s="132"/>
    </row>
    <row r="49" spans="5:33" ht="15" thickBot="1" x14ac:dyDescent="0.35">
      <c r="E49" s="161"/>
      <c r="F49" s="162"/>
      <c r="G49" s="150"/>
      <c r="H49" s="151"/>
      <c r="I49" s="16" t="s">
        <v>37</v>
      </c>
      <c r="J49" s="66"/>
      <c r="K49" s="16" t="s">
        <v>37</v>
      </c>
      <c r="L49" s="67">
        <f>E38</f>
        <v>12.8</v>
      </c>
      <c r="M49" s="10"/>
      <c r="N49" s="48"/>
      <c r="O49" s="108"/>
      <c r="P49" s="48"/>
      <c r="Q49" s="48"/>
      <c r="AD49" s="4"/>
      <c r="AF49" s="131"/>
      <c r="AG49" s="132"/>
    </row>
    <row r="50" spans="5:33" ht="15" thickBot="1" x14ac:dyDescent="0.35">
      <c r="J50" s="9"/>
      <c r="M50" s="11"/>
      <c r="O50" s="4"/>
      <c r="AD50" s="4"/>
      <c r="AF50" s="131"/>
      <c r="AG50" s="132"/>
    </row>
    <row r="51" spans="5:33" ht="15" customHeight="1" thickBot="1" x14ac:dyDescent="0.35">
      <c r="E51" s="129" t="s">
        <v>60</v>
      </c>
      <c r="F51" s="130"/>
      <c r="G51" s="156" t="s">
        <v>7</v>
      </c>
      <c r="H51" s="156"/>
      <c r="J51" s="9"/>
      <c r="L51" s="59"/>
      <c r="O51" s="4"/>
      <c r="AD51" s="4"/>
      <c r="AF51" s="131"/>
      <c r="AG51" s="132"/>
    </row>
    <row r="52" spans="5:33" ht="15" thickBot="1" x14ac:dyDescent="0.35">
      <c r="E52" s="131"/>
      <c r="F52" s="132"/>
      <c r="G52" s="148" t="s">
        <v>50</v>
      </c>
      <c r="H52" s="149"/>
      <c r="I52" s="47" t="s">
        <v>36</v>
      </c>
      <c r="J52" s="63">
        <f>D37</f>
        <v>2.2400000000000002</v>
      </c>
      <c r="L52" s="129" t="s">
        <v>51</v>
      </c>
      <c r="M52" s="130"/>
      <c r="O52" s="4"/>
      <c r="AD52" s="4"/>
      <c r="AF52" s="133"/>
      <c r="AG52" s="134"/>
    </row>
    <row r="53" spans="5:33" ht="15" thickBot="1" x14ac:dyDescent="0.35">
      <c r="E53" s="133"/>
      <c r="F53" s="134"/>
      <c r="G53" s="150"/>
      <c r="H53" s="151"/>
      <c r="I53" s="16" t="s">
        <v>37</v>
      </c>
      <c r="J53" s="17">
        <f>E37</f>
        <v>4.8</v>
      </c>
      <c r="L53" s="133"/>
      <c r="M53" s="134"/>
      <c r="O53" s="4"/>
      <c r="AD53" s="4"/>
    </row>
    <row r="54" spans="5:33" x14ac:dyDescent="0.3">
      <c r="O54" s="4"/>
      <c r="AD54" s="4"/>
    </row>
    <row r="55" spans="5:33" ht="15" thickBot="1" x14ac:dyDescent="0.35">
      <c r="O55" s="4"/>
      <c r="P55" s="5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7"/>
    </row>
  </sheetData>
  <sheetProtection algorithmName="SHA-512" hashValue="Rppg6SxzDS5BvWI2xOqM6lMFFAPr5I/vocHkWDB0yv+7zpYfVhBMY/OA0ZCvhDZ51Ptehm1gBbGdmJ6dVHJ/mw==" saltValue="x2FKpUM1w0KjubMzheqgdQ==" spinCount="100000" sheet="1" objects="1" scenarios="1"/>
  <mergeCells count="60">
    <mergeCell ref="F2:I2"/>
    <mergeCell ref="B3:D11"/>
    <mergeCell ref="AI13:AK14"/>
    <mergeCell ref="S32:T33"/>
    <mergeCell ref="B29:B33"/>
    <mergeCell ref="C27:C28"/>
    <mergeCell ref="B22:C22"/>
    <mergeCell ref="L18:N20"/>
    <mergeCell ref="G28:G35"/>
    <mergeCell ref="H28:I28"/>
    <mergeCell ref="H29:I30"/>
    <mergeCell ref="Z13:AA15"/>
    <mergeCell ref="AD10:AE12"/>
    <mergeCell ref="H4:I4"/>
    <mergeCell ref="F5:G6"/>
    <mergeCell ref="H5:I6"/>
    <mergeCell ref="L6:N6"/>
    <mergeCell ref="T11:V13"/>
    <mergeCell ref="AA17:AB18"/>
    <mergeCell ref="Y41:Z42"/>
    <mergeCell ref="Q38:R39"/>
    <mergeCell ref="X24:Z26"/>
    <mergeCell ref="B35:B37"/>
    <mergeCell ref="S44:T45"/>
    <mergeCell ref="H33:I33"/>
    <mergeCell ref="H31:I32"/>
    <mergeCell ref="H34:I34"/>
    <mergeCell ref="H35:I35"/>
    <mergeCell ref="K35:L35"/>
    <mergeCell ref="E51:F53"/>
    <mergeCell ref="G52:H53"/>
    <mergeCell ref="D43:F45"/>
    <mergeCell ref="F10:G11"/>
    <mergeCell ref="H19:I19"/>
    <mergeCell ref="D27:E27"/>
    <mergeCell ref="E29:E33"/>
    <mergeCell ref="H23:I23"/>
    <mergeCell ref="F20:G21"/>
    <mergeCell ref="G43:H43"/>
    <mergeCell ref="G47:H47"/>
    <mergeCell ref="G51:H51"/>
    <mergeCell ref="G44:H45"/>
    <mergeCell ref="G48:H49"/>
    <mergeCell ref="E47:F49"/>
    <mergeCell ref="AF45:AG52"/>
    <mergeCell ref="AI25:AK29"/>
    <mergeCell ref="R10:S11"/>
    <mergeCell ref="H10:I11"/>
    <mergeCell ref="H9:I9"/>
    <mergeCell ref="H20:I21"/>
    <mergeCell ref="J13:K13"/>
    <mergeCell ref="L52:M53"/>
    <mergeCell ref="AF43:AG44"/>
    <mergeCell ref="U24:V25"/>
    <mergeCell ref="AI9:AK9"/>
    <mergeCell ref="AI10:AK10"/>
    <mergeCell ref="AI18:AK18"/>
    <mergeCell ref="AB27:AC28"/>
    <mergeCell ref="AC42:AD42"/>
    <mergeCell ref="AA10:AB11"/>
  </mergeCells>
  <pageMargins left="0.25" right="0.25" top="0.75" bottom="0.75" header="0.3" footer="0.3"/>
  <pageSetup paperSize="9" scale="37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6"/>
  <sheetViews>
    <sheetView tabSelected="1" zoomScale="125" workbookViewId="0">
      <selection activeCell="J5" sqref="J5"/>
    </sheetView>
  </sheetViews>
  <sheetFormatPr defaultColWidth="8.77734375" defaultRowHeight="14.4" x14ac:dyDescent="0.3"/>
  <cols>
    <col min="1" max="1" width="14" customWidth="1"/>
    <col min="2" max="2" width="12.109375" customWidth="1"/>
    <col min="3" max="3" width="14.6640625" customWidth="1"/>
    <col min="4" max="4" width="13.33203125" customWidth="1"/>
    <col min="5" max="5" width="14.109375" customWidth="1"/>
    <col min="6" max="6" width="12.77734375" customWidth="1"/>
    <col min="7" max="7" width="15.6640625" customWidth="1"/>
    <col min="8" max="8" width="14.109375" customWidth="1"/>
    <col min="9" max="9" width="17.33203125" bestFit="1" customWidth="1"/>
    <col min="10" max="10" width="14.109375" customWidth="1"/>
    <col min="11" max="11" width="22.33203125" customWidth="1"/>
    <col min="12" max="12" width="52.77734375" customWidth="1"/>
  </cols>
  <sheetData>
    <row r="1" spans="1:12" ht="16.2" thickBot="1" x14ac:dyDescent="0.35">
      <c r="A1" s="231" t="s">
        <v>8</v>
      </c>
      <c r="B1" s="232"/>
      <c r="C1" s="232"/>
      <c r="D1" s="232"/>
      <c r="E1" s="232"/>
      <c r="F1" s="232"/>
      <c r="G1" s="232"/>
      <c r="H1" s="232"/>
      <c r="I1" s="232"/>
      <c r="J1" s="232"/>
      <c r="K1" s="233"/>
      <c r="L1" s="38"/>
    </row>
    <row r="2" spans="1:12" ht="79.2" customHeight="1" thickBot="1" x14ac:dyDescent="0.35">
      <c r="A2" s="28" t="s">
        <v>9</v>
      </c>
      <c r="B2" s="27" t="s">
        <v>10</v>
      </c>
      <c r="C2" s="27" t="s">
        <v>11</v>
      </c>
      <c r="D2" s="27" t="s">
        <v>12</v>
      </c>
      <c r="E2" s="27" t="s">
        <v>13</v>
      </c>
      <c r="F2" s="27" t="s">
        <v>14</v>
      </c>
      <c r="G2" s="27" t="s">
        <v>15</v>
      </c>
      <c r="H2" s="27" t="s">
        <v>16</v>
      </c>
      <c r="I2" s="249" t="s">
        <v>17</v>
      </c>
      <c r="J2" s="250"/>
      <c r="K2" s="251"/>
      <c r="L2" s="78" t="s">
        <v>68</v>
      </c>
    </row>
    <row r="3" spans="1:12" x14ac:dyDescent="0.3">
      <c r="A3" s="244" t="s">
        <v>84</v>
      </c>
      <c r="B3" s="223" t="s">
        <v>19</v>
      </c>
      <c r="C3" s="223" t="s">
        <v>20</v>
      </c>
      <c r="D3" s="223">
        <f>'WWT NEW R02'!K6</f>
        <v>4.8</v>
      </c>
      <c r="E3" s="223">
        <f>'WWT NEW R02'!K5</f>
        <v>3.36</v>
      </c>
      <c r="F3" s="224">
        <f>SUM(D3:D12)</f>
        <v>6.3999999999999995</v>
      </c>
      <c r="G3" s="245">
        <f>SUM(E3:E12)</f>
        <v>4.12</v>
      </c>
      <c r="H3" s="252">
        <f>G3*24</f>
        <v>98.88</v>
      </c>
      <c r="I3" s="91" t="str">
        <f>'WWT NEW R02'!L3</f>
        <v>CdS</v>
      </c>
      <c r="J3" s="92">
        <f>'WWT NEW R02'!M3</f>
        <v>0.1</v>
      </c>
      <c r="K3" s="94" t="str">
        <f>'WWT NEW R02'!N3</f>
        <v>mmol/l</v>
      </c>
      <c r="L3" s="213" t="s">
        <v>69</v>
      </c>
    </row>
    <row r="4" spans="1:12" x14ac:dyDescent="0.3">
      <c r="A4" s="245"/>
      <c r="B4" s="224"/>
      <c r="C4" s="224"/>
      <c r="D4" s="224"/>
      <c r="E4" s="224"/>
      <c r="F4" s="224"/>
      <c r="G4" s="245"/>
      <c r="H4" s="253"/>
      <c r="I4" s="86" t="str">
        <f>'WWT NEW R02'!L4</f>
        <v>Tiomocznik</v>
      </c>
      <c r="J4" s="88">
        <f>'WWT NEW R02'!M4</f>
        <v>2</v>
      </c>
      <c r="K4" s="95" t="str">
        <f>'WWT NEW R02'!N4</f>
        <v>mmol/l</v>
      </c>
      <c r="L4" s="214"/>
    </row>
    <row r="5" spans="1:12" ht="15" thickBot="1" x14ac:dyDescent="0.35">
      <c r="A5" s="246"/>
      <c r="B5" s="225"/>
      <c r="C5" s="225"/>
      <c r="D5" s="225"/>
      <c r="E5" s="225"/>
      <c r="F5" s="224"/>
      <c r="G5" s="245"/>
      <c r="H5" s="253"/>
      <c r="I5" s="93" t="str">
        <f>'WWT NEW R02'!L5</f>
        <v>NH3</v>
      </c>
      <c r="J5" s="90">
        <f>'WWT NEW R02'!M5</f>
        <v>20</v>
      </c>
      <c r="K5" s="96" t="str">
        <f>'WWT NEW R02'!N5</f>
        <v>mmol/l</v>
      </c>
      <c r="L5" s="214"/>
    </row>
    <row r="6" spans="1:12" x14ac:dyDescent="0.3">
      <c r="A6" s="244" t="s">
        <v>85</v>
      </c>
      <c r="B6" s="223" t="s">
        <v>19</v>
      </c>
      <c r="C6" s="223" t="s">
        <v>20</v>
      </c>
      <c r="D6" s="223">
        <f>'WWT NEW R02'!K11</f>
        <v>1</v>
      </c>
      <c r="E6" s="223">
        <f>'WWT NEW R02'!K10</f>
        <v>0.36</v>
      </c>
      <c r="F6" s="224"/>
      <c r="G6" s="245"/>
      <c r="H6" s="253"/>
      <c r="I6" s="100" t="str">
        <f>'WWT NEW R02'!L8</f>
        <v>Kadm</v>
      </c>
      <c r="J6" s="97">
        <f>'WWT NEW R02'!M8</f>
        <v>179</v>
      </c>
      <c r="K6" s="98" t="str">
        <f>'WWT NEW R02'!N8</f>
        <v>mg/L</v>
      </c>
      <c r="L6" s="214"/>
    </row>
    <row r="7" spans="1:12" x14ac:dyDescent="0.3">
      <c r="A7" s="245"/>
      <c r="B7" s="224"/>
      <c r="C7" s="224"/>
      <c r="D7" s="224"/>
      <c r="E7" s="224"/>
      <c r="F7" s="224"/>
      <c r="G7" s="245"/>
      <c r="H7" s="253"/>
      <c r="I7" s="86" t="str">
        <f>'WWT NEW R02'!L9</f>
        <v>Azot Kjeldahla</v>
      </c>
      <c r="J7" s="87">
        <f>'WWT NEW R02'!M9</f>
        <v>2100</v>
      </c>
      <c r="K7" s="99" t="str">
        <f>'WWT NEW R02'!N9</f>
        <v>mg/L</v>
      </c>
      <c r="L7" s="214"/>
    </row>
    <row r="8" spans="1:12" ht="15" thickBot="1" x14ac:dyDescent="0.35">
      <c r="A8" s="246"/>
      <c r="B8" s="225"/>
      <c r="C8" s="225"/>
      <c r="D8" s="225"/>
      <c r="E8" s="225"/>
      <c r="F8" s="224"/>
      <c r="G8" s="245"/>
      <c r="H8" s="253"/>
      <c r="I8" s="86" t="str">
        <f>'WWT NEW R02'!L10</f>
        <v>Azot ogólny jako N</v>
      </c>
      <c r="J8" s="87">
        <f>'WWT NEW R02'!M10</f>
        <v>2100</v>
      </c>
      <c r="K8" s="99" t="str">
        <f>'WWT NEW R02'!N10</f>
        <v>mg/L</v>
      </c>
      <c r="L8" s="215"/>
    </row>
    <row r="9" spans="1:12" x14ac:dyDescent="0.3">
      <c r="A9" s="76"/>
      <c r="B9" s="75"/>
      <c r="C9" s="75"/>
      <c r="D9" s="75"/>
      <c r="E9" s="75"/>
      <c r="F9" s="224"/>
      <c r="G9" s="245"/>
      <c r="H9" s="253"/>
      <c r="I9" s="86" t="str">
        <f>'WWT NEW R02'!L11</f>
        <v>Jony amonowe (NH4)</v>
      </c>
      <c r="J9" s="87">
        <f>'WWT NEW R02'!M11</f>
        <v>870</v>
      </c>
      <c r="K9" s="99" t="str">
        <f>'WWT NEW R02'!N11</f>
        <v>mg/L</v>
      </c>
      <c r="L9" s="215"/>
    </row>
    <row r="10" spans="1:12" x14ac:dyDescent="0.3">
      <c r="A10" s="76"/>
      <c r="B10" s="75"/>
      <c r="C10" s="75"/>
      <c r="D10" s="75"/>
      <c r="E10" s="75"/>
      <c r="F10" s="224"/>
      <c r="G10" s="245"/>
      <c r="H10" s="253"/>
      <c r="I10" s="86" t="str">
        <f>'WWT NEW R02'!L12</f>
        <v>Siarczany (SO4)</v>
      </c>
      <c r="J10" s="87">
        <f>'WWT NEW R02'!M12</f>
        <v>150</v>
      </c>
      <c r="K10" s="99" t="str">
        <f>'WWT NEW R02'!N12</f>
        <v>mg/L</v>
      </c>
      <c r="L10" s="215"/>
    </row>
    <row r="11" spans="1:12" ht="15" thickBot="1" x14ac:dyDescent="0.35">
      <c r="A11" s="76"/>
      <c r="B11" s="75"/>
      <c r="C11" s="75"/>
      <c r="D11" s="75"/>
      <c r="E11" s="75"/>
      <c r="F11" s="224"/>
      <c r="G11" s="245"/>
      <c r="H11" s="253"/>
      <c r="I11" s="93" t="str">
        <f>'WWT NEW R02'!L13</f>
        <v>Azot amonowy (NNH4)</v>
      </c>
      <c r="J11" s="89">
        <f>'WWT NEW R02'!M13</f>
        <v>676</v>
      </c>
      <c r="K11" s="101" t="str">
        <f>'WWT NEW R02'!N13</f>
        <v>mg/L</v>
      </c>
      <c r="L11" s="215"/>
    </row>
    <row r="12" spans="1:12" ht="37.950000000000003" customHeight="1" x14ac:dyDescent="0.3">
      <c r="A12" s="77" t="s">
        <v>86</v>
      </c>
      <c r="B12" s="30" t="s">
        <v>19</v>
      </c>
      <c r="C12" s="30" t="s">
        <v>21</v>
      </c>
      <c r="D12" s="30">
        <f>'WWT NEW R02'!K21</f>
        <v>0.6</v>
      </c>
      <c r="E12" s="30">
        <f>'WWT NEW R02'!K20</f>
        <v>0.4</v>
      </c>
      <c r="F12" s="247"/>
      <c r="G12" s="248"/>
      <c r="H12" s="247"/>
      <c r="I12" s="226" t="s">
        <v>78</v>
      </c>
      <c r="J12" s="227"/>
      <c r="K12" s="228"/>
      <c r="L12" s="216"/>
    </row>
    <row r="13" spans="1:12" x14ac:dyDescent="0.3">
      <c r="A13" s="235">
        <v>2</v>
      </c>
      <c r="B13" s="29" t="s">
        <v>22</v>
      </c>
      <c r="C13" s="29" t="s">
        <v>23</v>
      </c>
      <c r="D13" s="29" t="s">
        <v>63</v>
      </c>
      <c r="E13" s="29">
        <f>'WWT NEW R02'!AH11</f>
        <v>7500</v>
      </c>
      <c r="F13" s="238" t="s">
        <v>63</v>
      </c>
      <c r="G13" s="238">
        <f>E13+E14+E15+750</f>
        <v>10900</v>
      </c>
      <c r="H13" s="238">
        <f>G13*24</f>
        <v>261600</v>
      </c>
      <c r="I13" s="83"/>
      <c r="J13" s="83"/>
      <c r="K13" s="241" t="s">
        <v>64</v>
      </c>
      <c r="L13" s="217" t="s">
        <v>70</v>
      </c>
    </row>
    <row r="14" spans="1:12" x14ac:dyDescent="0.3">
      <c r="A14" s="236"/>
      <c r="B14" s="29" t="s">
        <v>22</v>
      </c>
      <c r="C14" s="29" t="s">
        <v>21</v>
      </c>
      <c r="D14" s="29" t="s">
        <v>63</v>
      </c>
      <c r="E14" s="29">
        <f>'WWT NEW R02'!AH19</f>
        <v>1400</v>
      </c>
      <c r="F14" s="239"/>
      <c r="G14" s="239"/>
      <c r="H14" s="239"/>
      <c r="I14" s="84"/>
      <c r="J14" s="84"/>
      <c r="K14" s="242"/>
      <c r="L14" s="218"/>
    </row>
    <row r="15" spans="1:12" x14ac:dyDescent="0.3">
      <c r="A15" s="237"/>
      <c r="B15" s="29" t="s">
        <v>22</v>
      </c>
      <c r="C15" s="29" t="s">
        <v>24</v>
      </c>
      <c r="D15" s="29" t="s">
        <v>63</v>
      </c>
      <c r="E15" s="29">
        <f>'WWT NEW R02'!AH23</f>
        <v>1250</v>
      </c>
      <c r="F15" s="240"/>
      <c r="G15" s="240"/>
      <c r="H15" s="240"/>
      <c r="I15" s="85"/>
      <c r="J15" s="85"/>
      <c r="K15" s="243"/>
      <c r="L15" s="219"/>
    </row>
    <row r="16" spans="1:12" ht="57.6" x14ac:dyDescent="0.3">
      <c r="A16" s="102">
        <v>3</v>
      </c>
      <c r="B16" s="103" t="s">
        <v>19</v>
      </c>
      <c r="C16" s="103" t="s">
        <v>6</v>
      </c>
      <c r="D16" s="103">
        <f>'WWT NEW R02'!I37</f>
        <v>2.98</v>
      </c>
      <c r="E16" s="103">
        <f>'WWT NEW R02'!H37</f>
        <v>2.0299999999999998</v>
      </c>
      <c r="F16" s="103">
        <f>'WWT NEW R02'!W42</f>
        <v>13.760000000000002</v>
      </c>
      <c r="G16" s="103">
        <f>'WWT NEW R02'!W41</f>
        <v>4.5199999999999996</v>
      </c>
      <c r="H16" s="103">
        <f>G16*24</f>
        <v>108.47999999999999</v>
      </c>
      <c r="I16" s="103"/>
      <c r="J16" s="103"/>
      <c r="K16" s="104" t="s">
        <v>65</v>
      </c>
      <c r="L16" s="123" t="s">
        <v>71</v>
      </c>
    </row>
    <row r="17" spans="1:12" x14ac:dyDescent="0.3">
      <c r="A17" s="229">
        <v>4</v>
      </c>
      <c r="B17" s="105" t="s">
        <v>19</v>
      </c>
      <c r="C17" s="105" t="s">
        <v>66</v>
      </c>
      <c r="D17" s="105">
        <v>0.12</v>
      </c>
      <c r="E17" s="105">
        <v>8</v>
      </c>
      <c r="F17" s="230">
        <v>3.56</v>
      </c>
      <c r="G17" s="230">
        <v>12.8</v>
      </c>
      <c r="H17" s="230">
        <f>F17*24</f>
        <v>85.44</v>
      </c>
      <c r="I17" s="105"/>
      <c r="J17" s="105"/>
      <c r="K17" s="234" t="s">
        <v>67</v>
      </c>
      <c r="L17" s="220" t="s">
        <v>72</v>
      </c>
    </row>
    <row r="18" spans="1:12" x14ac:dyDescent="0.3">
      <c r="A18" s="229"/>
      <c r="B18" s="105" t="s">
        <v>19</v>
      </c>
      <c r="C18" s="105" t="s">
        <v>25</v>
      </c>
      <c r="D18" s="105">
        <v>1.2</v>
      </c>
      <c r="E18" s="105">
        <v>0</v>
      </c>
      <c r="F18" s="230"/>
      <c r="G18" s="230"/>
      <c r="H18" s="230"/>
      <c r="I18" s="105"/>
      <c r="J18" s="105"/>
      <c r="K18" s="234"/>
      <c r="L18" s="221"/>
    </row>
    <row r="19" spans="1:12" x14ac:dyDescent="0.3">
      <c r="A19" s="229"/>
      <c r="B19" s="105" t="s">
        <v>19</v>
      </c>
      <c r="C19" s="105" t="s">
        <v>26</v>
      </c>
      <c r="D19" s="105">
        <v>2.2400000000000002</v>
      </c>
      <c r="E19" s="105">
        <v>4.8</v>
      </c>
      <c r="F19" s="230"/>
      <c r="G19" s="230"/>
      <c r="H19" s="230"/>
      <c r="I19" s="105"/>
      <c r="J19" s="105"/>
      <c r="K19" s="234"/>
      <c r="L19" s="222"/>
    </row>
    <row r="20" spans="1:12" x14ac:dyDescent="0.3">
      <c r="A20" s="25"/>
      <c r="B20" s="25"/>
      <c r="C20" s="25"/>
      <c r="D20" s="25"/>
      <c r="E20" s="25"/>
      <c r="F20" s="25"/>
      <c r="G20" s="25"/>
      <c r="H20" s="26"/>
      <c r="I20" s="26"/>
      <c r="J20" s="26"/>
      <c r="K20" s="26"/>
      <c r="L20" s="37"/>
    </row>
    <row r="21" spans="1:12" ht="16.2" thickBot="1" x14ac:dyDescent="0.35">
      <c r="A21" s="231" t="s">
        <v>27</v>
      </c>
      <c r="B21" s="232"/>
      <c r="C21" s="232"/>
      <c r="D21" s="232"/>
      <c r="E21" s="232"/>
      <c r="F21" s="232"/>
      <c r="G21" s="232"/>
      <c r="H21" s="232"/>
      <c r="I21" s="232"/>
      <c r="J21" s="232"/>
      <c r="K21" s="233"/>
      <c r="L21" s="39"/>
    </row>
    <row r="22" spans="1:12" ht="72.599999999999994" thickBot="1" x14ac:dyDescent="0.35">
      <c r="A22" s="28" t="s">
        <v>28</v>
      </c>
      <c r="B22" s="27" t="s">
        <v>10</v>
      </c>
      <c r="C22" s="27" t="s">
        <v>11</v>
      </c>
      <c r="D22" s="27" t="s">
        <v>12</v>
      </c>
      <c r="E22" s="27" t="s">
        <v>13</v>
      </c>
      <c r="F22" s="27" t="s">
        <v>14</v>
      </c>
      <c r="G22" s="27" t="s">
        <v>15</v>
      </c>
      <c r="H22" s="27" t="s">
        <v>16</v>
      </c>
      <c r="I22" s="82"/>
      <c r="J22" s="82"/>
      <c r="K22" s="35" t="s">
        <v>17</v>
      </c>
      <c r="L22" s="36" t="s">
        <v>18</v>
      </c>
    </row>
    <row r="23" spans="1:12" x14ac:dyDescent="0.3">
      <c r="A23" s="25"/>
      <c r="B23" s="25"/>
      <c r="C23" s="25"/>
      <c r="D23" s="25"/>
      <c r="E23" s="25"/>
      <c r="F23" s="25"/>
      <c r="G23" s="25"/>
      <c r="H23" s="26"/>
      <c r="I23" s="26"/>
      <c r="J23" s="26"/>
      <c r="K23" s="26"/>
      <c r="L23" s="34"/>
    </row>
    <row r="24" spans="1:12" x14ac:dyDescent="0.3">
      <c r="A24" s="25"/>
      <c r="B24" s="25"/>
      <c r="C24" s="25"/>
      <c r="D24" s="25"/>
      <c r="E24" s="25"/>
      <c r="F24" s="25"/>
      <c r="G24" s="25"/>
      <c r="H24" s="26"/>
      <c r="I24" s="26"/>
      <c r="J24" s="26"/>
      <c r="K24" s="26"/>
      <c r="L24" s="34"/>
    </row>
    <row r="25" spans="1:12" x14ac:dyDescent="0.3">
      <c r="A25" s="25"/>
      <c r="B25" s="25"/>
      <c r="C25" s="25"/>
      <c r="D25" s="25"/>
      <c r="E25" s="25"/>
      <c r="F25" s="25"/>
      <c r="G25" s="25"/>
      <c r="H25" s="26"/>
      <c r="I25" s="26"/>
      <c r="J25" s="26"/>
      <c r="K25" s="26"/>
      <c r="L25" s="34"/>
    </row>
    <row r="26" spans="1:12" x14ac:dyDescent="0.3">
      <c r="A26" s="25"/>
      <c r="B26" s="25"/>
      <c r="C26" s="25"/>
      <c r="D26" s="25"/>
      <c r="E26" s="25"/>
      <c r="F26" s="25"/>
      <c r="G26" s="25"/>
      <c r="H26" s="26"/>
      <c r="I26" s="26"/>
      <c r="J26" s="26"/>
      <c r="K26" s="26"/>
      <c r="L26" s="124"/>
    </row>
  </sheetData>
  <sheetProtection algorithmName="SHA-512" hashValue="shQ04O0sGCQIOHhURveE7D25+9baOjyRH5IvgCYC1G9ub4zHiuS3TKQ4xJ2YhBn+QCkoq/fpWICGWBUmMFO0iw==" saltValue="znFCmct5cM2qr9hgyFjPug==" spinCount="100000" sheet="1" objects="1" scenarios="1"/>
  <mergeCells count="30">
    <mergeCell ref="A1:K1"/>
    <mergeCell ref="A3:A5"/>
    <mergeCell ref="F3:F12"/>
    <mergeCell ref="G3:G12"/>
    <mergeCell ref="I2:K2"/>
    <mergeCell ref="B3:B5"/>
    <mergeCell ref="C3:C5"/>
    <mergeCell ref="D3:D5"/>
    <mergeCell ref="E3:E5"/>
    <mergeCell ref="H3:H12"/>
    <mergeCell ref="A6:A8"/>
    <mergeCell ref="B6:B8"/>
    <mergeCell ref="C6:C8"/>
    <mergeCell ref="A13:A15"/>
    <mergeCell ref="F13:F15"/>
    <mergeCell ref="G13:G15"/>
    <mergeCell ref="H13:H15"/>
    <mergeCell ref="K13:K15"/>
    <mergeCell ref="A17:A19"/>
    <mergeCell ref="F17:F19"/>
    <mergeCell ref="G17:G19"/>
    <mergeCell ref="A21:K21"/>
    <mergeCell ref="H17:H19"/>
    <mergeCell ref="K17:K19"/>
    <mergeCell ref="L3:L12"/>
    <mergeCell ref="L13:L15"/>
    <mergeCell ref="L17:L19"/>
    <mergeCell ref="D6:D8"/>
    <mergeCell ref="E6:E8"/>
    <mergeCell ref="I12:K12"/>
  </mergeCells>
  <pageMargins left="0.7" right="0.7" top="0.75" bottom="0.75" header="0.3" footer="0.3"/>
  <pageSetup paperSize="9" scale="56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e06e202-6da2-4163-af54-a6fc0dcc01c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72017DB43E9846B6D25DBBAD503887" ma:contentTypeVersion="13" ma:contentTypeDescription="Utwórz nowy dokument." ma:contentTypeScope="" ma:versionID="12c92c0c2532c012e5518b593c71fed1">
  <xsd:schema xmlns:xsd="http://www.w3.org/2001/XMLSchema" xmlns:xs="http://www.w3.org/2001/XMLSchema" xmlns:p="http://schemas.microsoft.com/office/2006/metadata/properties" xmlns:ns3="dbe616d1-bead-448a-8d02-1c7be72e28c2" xmlns:ns4="be06e202-6da2-4163-af54-a6fc0dcc01c2" targetNamespace="http://schemas.microsoft.com/office/2006/metadata/properties" ma:root="true" ma:fieldsID="f1c42359f91827ff01fd6875b97009de" ns3:_="" ns4:_="">
    <xsd:import namespace="dbe616d1-bead-448a-8d02-1c7be72e28c2"/>
    <xsd:import namespace="be06e202-6da2-4163-af54-a6fc0dcc01c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LengthInSeconds" minOccurs="0"/>
                <xsd:element ref="ns4:MediaServiceOCR" minOccurs="0"/>
                <xsd:element ref="ns4:_activity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e616d1-bead-448a-8d02-1c7be72e28c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6e202-6da2-4163-af54-a6fc0dcc01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320396-3056-4B5C-972C-0D760687F80E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be06e202-6da2-4163-af54-a6fc0dcc01c2"/>
    <ds:schemaRef ds:uri="dbe616d1-bead-448a-8d02-1c7be72e28c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4EF0434-FB97-4C70-9A94-0D7A255AB1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A37902-E96D-492A-974F-E59FD56C74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e616d1-bead-448a-8d02-1c7be72e28c2"/>
    <ds:schemaRef ds:uri="be06e202-6da2-4163-af54-a6fc0dcc01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WWT NEW R02</vt:lpstr>
      <vt:lpstr>Podsumowanie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Szparaga</dc:creator>
  <cp:keywords/>
  <dc:description/>
  <cp:lastModifiedBy>Agata Ogórek</cp:lastModifiedBy>
  <cp:revision/>
  <cp:lastPrinted>2023-10-12T13:34:09Z</cp:lastPrinted>
  <dcterms:created xsi:type="dcterms:W3CDTF">2023-04-05T10:13:34Z</dcterms:created>
  <dcterms:modified xsi:type="dcterms:W3CDTF">2024-05-21T08:51:51Z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0x0101003772017DB43E9846B6D25DBBAD503887</vt:lpwstr>
  </property>
</Properties>
</file>